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G 외장하드 이전 2022-12-12\일수꺼 2013-08-02\한글-일수꺼!!\전자결재 첨부서류\2024학년도 대학일자리플러스본부 공간확충 및 환경개선 전기공사 입찰 품의 2024-12-23\공고문 제시 서류 2024-10-29\"/>
    </mc:Choice>
  </mc:AlternateContent>
  <bookViews>
    <workbookView xWindow="0" yWindow="0" windowWidth="28800" windowHeight="11955"/>
  </bookViews>
  <sheets>
    <sheet name="원가계산서" sheetId="10" r:id="rId1"/>
    <sheet name="공종별집계표" sheetId="9" r:id="rId2"/>
    <sheet name="공종별내역서" sheetId="8" r:id="rId3"/>
    <sheet name="Sheet1" sheetId="1" state="hidden" r:id="rId4"/>
  </sheets>
  <definedNames>
    <definedName name="_xlnm.Print_Area" localSheetId="2">공종별내역서!$A$1:$M$95</definedName>
    <definedName name="_xlnm.Print_Area" localSheetId="1">공종별집계표!$A$1:$M$26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F79" i="8" l="1"/>
  <c r="H79" i="8"/>
  <c r="J79" i="8"/>
  <c r="K79" i="8"/>
  <c r="F78" i="8"/>
  <c r="H78" i="8"/>
  <c r="J78" i="8"/>
  <c r="K78" i="8"/>
  <c r="F77" i="8"/>
  <c r="H77" i="8"/>
  <c r="J77" i="8"/>
  <c r="K77" i="8"/>
  <c r="F76" i="8"/>
  <c r="H76" i="8"/>
  <c r="J76" i="8"/>
  <c r="K76" i="8"/>
  <c r="F75" i="8"/>
  <c r="H75" i="8"/>
  <c r="J75" i="8"/>
  <c r="K75" i="8"/>
  <c r="F74" i="8"/>
  <c r="H74" i="8"/>
  <c r="J74" i="8"/>
  <c r="K74" i="8"/>
  <c r="F73" i="8"/>
  <c r="H73" i="8"/>
  <c r="J73" i="8"/>
  <c r="K73" i="8"/>
  <c r="F72" i="8"/>
  <c r="H72" i="8"/>
  <c r="J72" i="8"/>
  <c r="K72" i="8"/>
  <c r="F71" i="8"/>
  <c r="H71" i="8"/>
  <c r="J71" i="8"/>
  <c r="K71" i="8"/>
  <c r="F70" i="8"/>
  <c r="H70" i="8"/>
  <c r="J70" i="8"/>
  <c r="K70" i="8"/>
  <c r="F69" i="8"/>
  <c r="H69" i="8"/>
  <c r="J69" i="8"/>
  <c r="K69" i="8"/>
  <c r="F68" i="8"/>
  <c r="H68" i="8"/>
  <c r="J68" i="8"/>
  <c r="K68" i="8"/>
  <c r="F67" i="8"/>
  <c r="H67" i="8"/>
  <c r="J67" i="8"/>
  <c r="K67" i="8"/>
  <c r="F66" i="8"/>
  <c r="H66" i="8"/>
  <c r="J66" i="8"/>
  <c r="K66" i="8"/>
  <c r="F65" i="8"/>
  <c r="H65" i="8"/>
  <c r="J65" i="8"/>
  <c r="K65" i="8"/>
  <c r="F64" i="8"/>
  <c r="H64" i="8"/>
  <c r="J64" i="8"/>
  <c r="K64" i="8"/>
  <c r="F63" i="8"/>
  <c r="H63" i="8"/>
  <c r="J63" i="8"/>
  <c r="K63" i="8"/>
  <c r="F62" i="8"/>
  <c r="H62" i="8"/>
  <c r="J62" i="8"/>
  <c r="K62" i="8"/>
  <c r="F61" i="8"/>
  <c r="H61" i="8"/>
  <c r="J61" i="8"/>
  <c r="K61" i="8"/>
  <c r="F60" i="8"/>
  <c r="H60" i="8"/>
  <c r="J60" i="8"/>
  <c r="K60" i="8"/>
  <c r="F59" i="8"/>
  <c r="H59" i="8"/>
  <c r="J59" i="8"/>
  <c r="K59" i="8"/>
  <c r="F58" i="8"/>
  <c r="H58" i="8"/>
  <c r="J58" i="8"/>
  <c r="K58" i="8"/>
  <c r="L58" i="8"/>
  <c r="F57" i="8"/>
  <c r="H57" i="8"/>
  <c r="J57" i="8"/>
  <c r="K57" i="8"/>
  <c r="F56" i="8"/>
  <c r="H56" i="8"/>
  <c r="J56" i="8"/>
  <c r="K56" i="8"/>
  <c r="F55" i="8"/>
  <c r="H55" i="8"/>
  <c r="J55" i="8"/>
  <c r="K55" i="8"/>
  <c r="F54" i="8"/>
  <c r="H54" i="8"/>
  <c r="J54" i="8"/>
  <c r="K54" i="8"/>
  <c r="F53" i="8"/>
  <c r="H53" i="8"/>
  <c r="J53" i="8"/>
  <c r="K53" i="8"/>
  <c r="F52" i="8"/>
  <c r="H52" i="8"/>
  <c r="J52" i="8"/>
  <c r="K52" i="8"/>
  <c r="F51" i="8"/>
  <c r="H51" i="8"/>
  <c r="J51" i="8"/>
  <c r="K51" i="8"/>
  <c r="F38" i="8"/>
  <c r="H38" i="8"/>
  <c r="J38" i="8"/>
  <c r="K38" i="8"/>
  <c r="F37" i="8"/>
  <c r="H37" i="8"/>
  <c r="J37" i="8"/>
  <c r="K37" i="8"/>
  <c r="F36" i="8"/>
  <c r="H36" i="8"/>
  <c r="J36" i="8"/>
  <c r="K36" i="8"/>
  <c r="F35" i="8"/>
  <c r="H35" i="8"/>
  <c r="J35" i="8"/>
  <c r="K35" i="8"/>
  <c r="F34" i="8"/>
  <c r="H34" i="8"/>
  <c r="J34" i="8"/>
  <c r="K34" i="8"/>
  <c r="F33" i="8"/>
  <c r="H33" i="8"/>
  <c r="J33" i="8"/>
  <c r="K33" i="8"/>
  <c r="F32" i="8"/>
  <c r="H32" i="8"/>
  <c r="J32" i="8"/>
  <c r="K32" i="8"/>
  <c r="F31" i="8"/>
  <c r="H31" i="8"/>
  <c r="J31" i="8"/>
  <c r="K31" i="8"/>
  <c r="F30" i="8"/>
  <c r="H30" i="8"/>
  <c r="J30" i="8"/>
  <c r="K30" i="8"/>
  <c r="F29" i="8"/>
  <c r="H29" i="8"/>
  <c r="J29" i="8"/>
  <c r="K29" i="8"/>
  <c r="F28" i="8"/>
  <c r="H28" i="8"/>
  <c r="J28" i="8"/>
  <c r="K28" i="8"/>
  <c r="F23" i="8"/>
  <c r="H23" i="8"/>
  <c r="J23" i="8"/>
  <c r="K23" i="8"/>
  <c r="F22" i="8"/>
  <c r="H22" i="8"/>
  <c r="J22" i="8"/>
  <c r="K22" i="8"/>
  <c r="F21" i="8"/>
  <c r="H21" i="8"/>
  <c r="J21" i="8"/>
  <c r="K21" i="8"/>
  <c r="F20" i="8"/>
  <c r="H20" i="8"/>
  <c r="J20" i="8"/>
  <c r="K20" i="8"/>
  <c r="F19" i="8"/>
  <c r="H19" i="8"/>
  <c r="J19" i="8"/>
  <c r="K19" i="8"/>
  <c r="F18" i="8"/>
  <c r="H18" i="8"/>
  <c r="J18" i="8"/>
  <c r="K18" i="8"/>
  <c r="F17" i="8"/>
  <c r="H17" i="8"/>
  <c r="J17" i="8"/>
  <c r="K17" i="8"/>
  <c r="F16" i="8"/>
  <c r="H16" i="8"/>
  <c r="J16" i="8"/>
  <c r="K16" i="8"/>
  <c r="F15" i="8"/>
  <c r="H15" i="8"/>
  <c r="J15" i="8"/>
  <c r="K15" i="8"/>
  <c r="F14" i="8"/>
  <c r="H14" i="8"/>
  <c r="J14" i="8"/>
  <c r="K14" i="8"/>
  <c r="F13" i="8"/>
  <c r="H13" i="8"/>
  <c r="J13" i="8"/>
  <c r="K13" i="8"/>
  <c r="F12" i="8"/>
  <c r="H12" i="8"/>
  <c r="J12" i="8"/>
  <c r="K12" i="8"/>
  <c r="F11" i="8"/>
  <c r="H11" i="8"/>
  <c r="J11" i="8"/>
  <c r="K11" i="8"/>
  <c r="F10" i="8"/>
  <c r="H10" i="8"/>
  <c r="J10" i="8"/>
  <c r="K10" i="8"/>
  <c r="F9" i="8"/>
  <c r="H9" i="8"/>
  <c r="J9" i="8"/>
  <c r="K9" i="8"/>
  <c r="F8" i="8"/>
  <c r="H8" i="8"/>
  <c r="J8" i="8"/>
  <c r="K8" i="8"/>
  <c r="F7" i="8"/>
  <c r="H7" i="8"/>
  <c r="J7" i="8"/>
  <c r="K7" i="8"/>
  <c r="F6" i="8"/>
  <c r="H6" i="8"/>
  <c r="J6" i="8"/>
  <c r="K6" i="8"/>
  <c r="F5" i="8"/>
  <c r="H5" i="8"/>
  <c r="J5" i="8"/>
  <c r="K5" i="8"/>
  <c r="L16" i="8" l="1"/>
  <c r="L35" i="8"/>
  <c r="L9" i="8"/>
  <c r="L62" i="8"/>
  <c r="L64" i="8"/>
  <c r="L75" i="8"/>
  <c r="L77" i="8"/>
  <c r="L79" i="8"/>
  <c r="L29" i="8"/>
  <c r="L78" i="8"/>
  <c r="L76" i="8"/>
  <c r="L74" i="8"/>
  <c r="L73" i="8"/>
  <c r="L72" i="8"/>
  <c r="L71" i="8"/>
  <c r="L70" i="8"/>
  <c r="L69" i="8"/>
  <c r="L68" i="8"/>
  <c r="L67" i="8"/>
  <c r="L66" i="8"/>
  <c r="L65" i="8"/>
  <c r="L63" i="8"/>
  <c r="L61" i="8"/>
  <c r="F95" i="8"/>
  <c r="E8" i="9" s="1"/>
  <c r="F8" i="9" s="1"/>
  <c r="L60" i="8"/>
  <c r="L59" i="8"/>
  <c r="L57" i="8"/>
  <c r="L56" i="8"/>
  <c r="L55" i="8"/>
  <c r="L54" i="8"/>
  <c r="J95" i="8"/>
  <c r="I8" i="9" s="1"/>
  <c r="J8" i="9" s="1"/>
  <c r="L53" i="8"/>
  <c r="L52" i="8"/>
  <c r="H95" i="8"/>
  <c r="G8" i="9" s="1"/>
  <c r="H8" i="9" s="1"/>
  <c r="L51" i="8"/>
  <c r="L38" i="8"/>
  <c r="L37" i="8"/>
  <c r="L36" i="8"/>
  <c r="J49" i="8"/>
  <c r="I7" i="9" s="1"/>
  <c r="J7" i="9" s="1"/>
  <c r="L34" i="8"/>
  <c r="F49" i="8"/>
  <c r="E7" i="9" s="1"/>
  <c r="F7" i="9" s="1"/>
  <c r="H49" i="8"/>
  <c r="G7" i="9" s="1"/>
  <c r="H7" i="9" s="1"/>
  <c r="L33" i="8"/>
  <c r="L32" i="8"/>
  <c r="L31" i="8"/>
  <c r="L30" i="8"/>
  <c r="L28" i="8"/>
  <c r="L23" i="8"/>
  <c r="L22" i="8"/>
  <c r="L21" i="8"/>
  <c r="L20" i="8"/>
  <c r="L19" i="8"/>
  <c r="L18" i="8"/>
  <c r="L17" i="8"/>
  <c r="L15" i="8"/>
  <c r="L14" i="8"/>
  <c r="L13" i="8"/>
  <c r="J26" i="8"/>
  <c r="I6" i="9" s="1"/>
  <c r="J6" i="9" s="1"/>
  <c r="L12" i="8"/>
  <c r="L11" i="8"/>
  <c r="L10" i="8"/>
  <c r="L8" i="8"/>
  <c r="L7" i="8"/>
  <c r="H26" i="8"/>
  <c r="G6" i="9" s="1"/>
  <c r="H6" i="9" s="1"/>
  <c r="L6" i="8"/>
  <c r="L5" i="8"/>
  <c r="F26" i="8"/>
  <c r="E6" i="9" s="1"/>
  <c r="L49" i="8" l="1"/>
  <c r="L95" i="8"/>
  <c r="L26" i="8"/>
  <c r="L8" i="9"/>
  <c r="K8" i="9"/>
  <c r="I5" i="9"/>
  <c r="J5" i="9" s="1"/>
  <c r="E11" i="10" s="1"/>
  <c r="L7" i="9"/>
  <c r="G5" i="9"/>
  <c r="H5" i="9" s="1"/>
  <c r="H26" i="9" s="1"/>
  <c r="K7" i="9"/>
  <c r="F6" i="9"/>
  <c r="K6" i="9"/>
  <c r="E8" i="10" l="1"/>
  <c r="E14" i="10" s="1"/>
  <c r="E18" i="10" s="1"/>
  <c r="J26" i="9"/>
  <c r="E5" i="9"/>
  <c r="L6" i="9"/>
  <c r="E10" i="10" l="1"/>
  <c r="E15" i="10"/>
  <c r="E16" i="10"/>
  <c r="F5" i="9"/>
  <c r="K5" i="9"/>
  <c r="E13" i="10" l="1"/>
  <c r="E12" i="10"/>
  <c r="L5" i="9"/>
  <c r="L26" i="9" s="1"/>
  <c r="E4" i="10"/>
  <c r="E7" i="10" s="1"/>
  <c r="F26" i="9"/>
  <c r="E17" i="10" l="1"/>
  <c r="E20" i="10" l="1"/>
  <c r="E21" i="10" l="1"/>
  <c r="E22" i="10" s="1"/>
  <c r="E23" i="10" s="1"/>
  <c r="E24" i="10" l="1"/>
  <c r="E25" i="10" l="1"/>
  <c r="E26" i="10" s="1"/>
  <c r="E27" i="10" s="1"/>
</calcChain>
</file>

<file path=xl/sharedStrings.xml><?xml version="1.0" encoding="utf-8"?>
<sst xmlns="http://schemas.openxmlformats.org/spreadsheetml/2006/main" count="1027" uniqueCount="297">
  <si>
    <t>공 종 별 집 계 표</t>
  </si>
  <si>
    <t>[ 대학일자리플러스본부 공간확충 및 환경개선 전기공사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</si>
  <si>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</si>
  <si>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</si>
  <si>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</si>
  <si>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</si>
  <si>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</si>
  <si>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</si>
  <si>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</si>
  <si>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</si>
  <si>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</si>
  <si>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</si>
  <si>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</si>
  <si>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</si>
  <si>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</si>
  <si>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</si>
  <si>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</si>
  <si>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</si>
  <si>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</si>
  <si>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</si>
  <si>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</si>
  <si>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</si>
  <si>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</si>
  <si>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</si>
  <si>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</si>
  <si>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</si>
  <si>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</si>
  <si>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</si>
  <si>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</si>
  <si>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</si>
  <si>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</si>
  <si>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</si>
  <si>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</si>
  <si>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</si>
  <si>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</si>
  <si>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</si>
  <si>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</si>
  <si>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</si>
  <si>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</si>
  <si>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</si>
  <si>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</si>
  <si>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</si>
  <si>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</si>
  <si>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</si>
  <si>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</si>
  <si>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</si>
  <si>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</si>
  <si>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</si>
  <si>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</si>
  <si>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</si>
  <si>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</si>
  <si>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대학일자리플러스본부 공간확충 및 환경개선 전기공사</t>
  </si>
  <si>
    <t/>
  </si>
  <si>
    <t>01</t>
  </si>
  <si>
    <t>0101  전열설비공사</t>
  </si>
  <si>
    <t>0101</t>
  </si>
  <si>
    <t>저독성난연케이블</t>
  </si>
  <si>
    <t>HFIX, 4 ㎟</t>
  </si>
  <si>
    <t>m</t>
  </si>
  <si>
    <t>535FB3D518D26D8512058D845CBA72</t>
  </si>
  <si>
    <t>T</t>
  </si>
  <si>
    <t>F</t>
  </si>
  <si>
    <t>0101535FB3D518D26D8512058D845CBA72</t>
  </si>
  <si>
    <t>풀박스</t>
  </si>
  <si>
    <t>풀박스, 100*100*100mm</t>
  </si>
  <si>
    <t>개</t>
  </si>
  <si>
    <t>535FB3D518D26D8512058D845E6D50</t>
  </si>
  <si>
    <t>0101535FB3D518D26D8512058D845E6D50</t>
  </si>
  <si>
    <t>스위치박스</t>
  </si>
  <si>
    <t>스위치박스, 1개용, 54mm</t>
  </si>
  <si>
    <t>535FB3D518D26D8512058D845CBB19</t>
  </si>
  <si>
    <t>0101535FB3D518D26D8512058D845CBB19</t>
  </si>
  <si>
    <t>아웃렛박스</t>
  </si>
  <si>
    <t>아웃렛박스, 중형4각, 54mm</t>
  </si>
  <si>
    <t>535FB3D518D26D8512058D845CBDC7</t>
  </si>
  <si>
    <t>0101535FB3D518D26D8512058D845CBDC7</t>
  </si>
  <si>
    <t>아웃렛박스, 커버, 4각, 둥근구멍, 오목</t>
  </si>
  <si>
    <t>54F1939218D8106482B5EBF5FAC0BEA260EB99</t>
  </si>
  <si>
    <t>010154F1939218D8106482B5EBF5FAC0BEA260EB99</t>
  </si>
  <si>
    <t>아웃렛박스, 커버, 4각, 둥근구멍, 평</t>
  </si>
  <si>
    <t>54F1939218D8106482B5EBF5FAC0BEA260EB98</t>
  </si>
  <si>
    <t>010154F1939218D8106482B5EBF5FAC0BEA260EB98</t>
  </si>
  <si>
    <t>시스템 박스</t>
  </si>
  <si>
    <t>전선관용(매입),전열2구</t>
  </si>
  <si>
    <t>535FB3D518D26D8512058D845CBEED</t>
  </si>
  <si>
    <t>0101535FB3D518D26D8512058D845CBEED</t>
  </si>
  <si>
    <t>콘센트</t>
  </si>
  <si>
    <t>콘센트, 2구, 15A, 250V, 매입형, 접지</t>
  </si>
  <si>
    <t>535FB3D518D26D8512058D845CBFF4</t>
  </si>
  <si>
    <t>0101535FB3D518D26D8512058D845CBFF4</t>
  </si>
  <si>
    <t>타이머제어기</t>
  </si>
  <si>
    <t>타이머, 24시간용, 1회 On-Off</t>
  </si>
  <si>
    <t>535FB3D518D26D8512058D845E6C49</t>
  </si>
  <si>
    <t>0101535FB3D518D26D8512058D845E6C49</t>
  </si>
  <si>
    <t>합성수지제가요전선관</t>
  </si>
  <si>
    <t>합성수지제가요전선관, HL-CD16, 하이렉스-CD, 16mm</t>
  </si>
  <si>
    <t>M</t>
  </si>
  <si>
    <t>535FB3D518D26D8512058D845E6621</t>
  </si>
  <si>
    <t>0101535FB3D518D26D8512058D845E6621</t>
  </si>
  <si>
    <t>1종금속제가요전선관</t>
  </si>
  <si>
    <t>1종금속제가요전선관, 16mm, 비방수</t>
  </si>
  <si>
    <t>535FB3D518D26D8512058D845D5D02</t>
  </si>
  <si>
    <t>0101535FB3D518D26D8512058D845D5D02</t>
  </si>
  <si>
    <t>1종금속제가요전선관, 박스커넥터, 16mm, 비방수</t>
  </si>
  <si>
    <t>54F1939218D9366D82C5C03CEAA0C4CF97E2D2</t>
  </si>
  <si>
    <t>010154F1939218D9366D82C5C03CEAA0C4CF97E2D2</t>
  </si>
  <si>
    <t>배관용 홈파기</t>
  </si>
  <si>
    <t>Ø22mm 이하용</t>
  </si>
  <si>
    <t>539093C118FB00A7C265A968F75791</t>
  </si>
  <si>
    <t>0101539093C118FB00A7C265A968F75791</t>
  </si>
  <si>
    <t>박스용 구멍따기</t>
  </si>
  <si>
    <t>각종두께</t>
  </si>
  <si>
    <t>539093C118FB00A7C265A968F48331</t>
  </si>
  <si>
    <t>0101539093C118FB00A7C265A968F48331</t>
  </si>
  <si>
    <t>배관용 구멍뚫기(코어드릴)-Con,c</t>
  </si>
  <si>
    <t>두께30cm이하 Ø25mm, 바닥</t>
  </si>
  <si>
    <t>개소</t>
  </si>
  <si>
    <t>539093C118FB00A7C265A6941D7398</t>
  </si>
  <si>
    <t>0101539093C118FB00A7C265A6941D7398</t>
  </si>
  <si>
    <t>PNL.1L-C</t>
  </si>
  <si>
    <t>면</t>
  </si>
  <si>
    <t>535FB3D518D26D8512058D845D59A7</t>
  </si>
  <si>
    <t>0101535FB3D518D26D8512058D845D59A7</t>
  </si>
  <si>
    <t>PNL.2L-C</t>
  </si>
  <si>
    <t>535FB3D518D26D8512058D845D56D2</t>
  </si>
  <si>
    <t>0101535FB3D518D26D8512058D845D56D2</t>
  </si>
  <si>
    <t>PNL.3L-C</t>
  </si>
  <si>
    <t>535FB3D518D26D8512058D845D57F9</t>
  </si>
  <si>
    <t>0101535FB3D518D26D8512058D845D57F9</t>
  </si>
  <si>
    <t>플레이트 마감</t>
  </si>
  <si>
    <t>5266838118DF77EB12B54BFF26EC01AE4FEFE5</t>
  </si>
  <si>
    <t>01015266838118DF77EB12B54BFF26EC01AE4FEFE5</t>
  </si>
  <si>
    <t>[ 합           계 ]</t>
  </si>
  <si>
    <t>TOTAL</t>
  </si>
  <si>
    <t>0102  냉난방설비공사</t>
  </si>
  <si>
    <t>0102</t>
  </si>
  <si>
    <t>0102535FB3D518D26D8512058D845CBA72</t>
  </si>
  <si>
    <t>0102535FB3D518D26D8512058D845CBB19</t>
  </si>
  <si>
    <t>0102535FB3D518D26D8512058D845CBDC7</t>
  </si>
  <si>
    <t>010254F1939218D8106482B5EBF5FAC0BEA260EB98</t>
  </si>
  <si>
    <t>강제전선관</t>
  </si>
  <si>
    <t>강제전선관, 후강전선관, 아연도, 16mm</t>
  </si>
  <si>
    <t>535FB3D518D26D8512058D845D5FCF</t>
  </si>
  <si>
    <t>0102535FB3D518D26D8512058D845D5FCF</t>
  </si>
  <si>
    <t>0102535FB3D518D26D8512058D845E6621</t>
  </si>
  <si>
    <t>0102535FB3D518D26D8512058D845D5D02</t>
  </si>
  <si>
    <t>010254F1939218D9366D82C5C03CEAA0C4CF97E2D2</t>
  </si>
  <si>
    <t>전선관지지행거(단독)</t>
  </si>
  <si>
    <t>16 C</t>
  </si>
  <si>
    <t>539093C118F3CAAA32258052BA877E</t>
  </si>
  <si>
    <t>0102539093C118F3CAAA32258052BA877E</t>
  </si>
  <si>
    <t>0102539093C118FB00A7C265A968F75791</t>
  </si>
  <si>
    <t>0102539093C118FB00A7C265A968F48331</t>
  </si>
  <si>
    <t>0103  조명설비공사</t>
  </si>
  <si>
    <t>0103</t>
  </si>
  <si>
    <t>HFIX, 2.5 ㎟</t>
  </si>
  <si>
    <t>535FB3D518D26D8512058D845CB96C</t>
  </si>
  <si>
    <t>0103535FB3D518D26D8512058D845CB96C</t>
  </si>
  <si>
    <t>0103535FB3D518D26D8512058D845CBB19</t>
  </si>
  <si>
    <t>0103535FB3D518D26D8512058D845CBDC7</t>
  </si>
  <si>
    <t>010354F1939218D8106482B5EBF5FAC0BEA260EB98</t>
  </si>
  <si>
    <t>와이드스위치</t>
  </si>
  <si>
    <t>와이드스위치, 1로스위치, 15A250V1구</t>
  </si>
  <si>
    <t>535FB3D518D26D8512058D845CB00F</t>
  </si>
  <si>
    <t>0103535FB3D518D26D8512058D845CB00F</t>
  </si>
  <si>
    <t>와이드스위치, 1로스위치, 15A250V2구</t>
  </si>
  <si>
    <t>535FB3D518D26D8512058D845CB116</t>
  </si>
  <si>
    <t>0103535FB3D518D26D8512058D845CB116</t>
  </si>
  <si>
    <t>와이드스위치, 1로스위치, 15A250V3구</t>
  </si>
  <si>
    <t>535FB3D518D26D8512058D845D5E28</t>
  </si>
  <si>
    <t>0103535FB3D518D26D8512058D845D5E28</t>
  </si>
  <si>
    <t>0103535FB3D518D26D8512058D845D5FCF</t>
  </si>
  <si>
    <t>강제전선관, 후강전선관, 아연도, 22mm</t>
  </si>
  <si>
    <t>535FB3D518D26D8512058D845D5C7B</t>
  </si>
  <si>
    <t>0103535FB3D518D26D8512058D845D5C7B</t>
  </si>
  <si>
    <t>0103535FB3D518D26D8512058D845E6621</t>
  </si>
  <si>
    <t>합성수지제가요전선관, HL-CD22, 하이렉스-CD, 22mm</t>
  </si>
  <si>
    <t>535FB3D518D26D8512058D845E61BF</t>
  </si>
  <si>
    <t>0103535FB3D518D26D8512058D845E61BF</t>
  </si>
  <si>
    <t>0103535FB3D518D26D8512058D845D5D02</t>
  </si>
  <si>
    <t>1종금속제가요전선관, 22mm, 비방수</t>
  </si>
  <si>
    <t>535FB3D518D26D8512058D845D5A4D</t>
  </si>
  <si>
    <t>0103535FB3D518D26D8512058D845D5A4D</t>
  </si>
  <si>
    <t>010354F1939218D9366D82C5C03CEAA0C4CF97E2D2</t>
  </si>
  <si>
    <t>1종금속제가요전선관, 박스커넥터, 22mm, 비방수</t>
  </si>
  <si>
    <t>54F1939218D9366D82C5C03CEAA0C4CF97E2D3</t>
  </si>
  <si>
    <t>010354F1939218D9366D82C5C03CEAA0C4CF97E2D3</t>
  </si>
  <si>
    <t>레이스웨이</t>
  </si>
  <si>
    <t>레이스웨이, Body, 40*40mm</t>
  </si>
  <si>
    <t>535FB3D518D26D8512058D845E636D</t>
  </si>
  <si>
    <t>0103535FB3D518D26D8512058D845E636D</t>
  </si>
  <si>
    <t>레이스웨이, PM-44, Cover, 40*40mm</t>
  </si>
  <si>
    <t>54F1939218D9366D82C5CFA21F6698AFA8D44D</t>
  </si>
  <si>
    <t>010354F1939218D9366D82C5CFA21F6698AFA8D44D</t>
  </si>
  <si>
    <t>레이스웨이, PM-44, Joiner, 40*40mm</t>
  </si>
  <si>
    <t>54F1939218D9366D82C5CFA21F6698AFA8D44A</t>
  </si>
  <si>
    <t>010354F1939218D9366D82C5CFA21F6698AFA8D44A</t>
  </si>
  <si>
    <t>레이스웨이, PM-44, End cap, 40*40mm</t>
  </si>
  <si>
    <t>54F1939218D9366D82C5CFA21F6698AFA8D447</t>
  </si>
  <si>
    <t>010354F1939218D9366D82C5CFA21F6698AFA8D447</t>
  </si>
  <si>
    <t>레이스웨이, PM-44, 수평Elbow, 40*40mm</t>
  </si>
  <si>
    <t>54F1939218D9366D82C5CFA21F6698AFA8D557</t>
  </si>
  <si>
    <t>010354F1939218D9366D82C5CFA21F6698AFA8D557</t>
  </si>
  <si>
    <t>레이스웨이, PM-44, A형 Hanger, 40*40mm</t>
  </si>
  <si>
    <t>54F1939218D9366D82C5CFA21F6698AFA8D550</t>
  </si>
  <si>
    <t>010354F1939218D9366D82C5CFA21F6698AFA8D550</t>
  </si>
  <si>
    <t>레이스웨이, PM-44, Joint box, 40*40mm</t>
  </si>
  <si>
    <t>535FB3D518D26D8512058D845E6098</t>
  </si>
  <si>
    <t>0103535FB3D518D26D8512058D845E6098</t>
  </si>
  <si>
    <t>0103539093C118F3CAAA32258052BA877E</t>
  </si>
  <si>
    <t>22 C</t>
  </si>
  <si>
    <t>539093C118F3CAAA32258052BA84A9</t>
  </si>
  <si>
    <t>0103539093C118F3CAAA32258052BA84A9</t>
  </si>
  <si>
    <t>조명기구 TYPE"A"</t>
  </si>
  <si>
    <t>LED 50W 1200*300</t>
  </si>
  <si>
    <t>535FB3D518D26D8512058D845E651A</t>
  </si>
  <si>
    <t>0103535FB3D518D26D8512058D845E651A</t>
  </si>
  <si>
    <t>조명기구 TYPE"B"</t>
  </si>
  <si>
    <t>LED 40W 600*600</t>
  </si>
  <si>
    <t>535FB3D518D26D8512058D845E6246</t>
  </si>
  <si>
    <t>0103535FB3D518D26D8512058D845E6246</t>
  </si>
  <si>
    <t>조명기구 TYPE"C"</t>
  </si>
  <si>
    <t>LED 20W 라인조명</t>
  </si>
  <si>
    <t>535FB3D518D26D8512058D845E6473</t>
  </si>
  <si>
    <t>0103535FB3D518D26D8512058D845E6473</t>
  </si>
  <si>
    <t>조명기구 TYPE"D"</t>
  </si>
  <si>
    <t>LED 12W 다운라이트</t>
  </si>
  <si>
    <t>535FB3D518D26D8512058D845E67C8</t>
  </si>
  <si>
    <t>0103535FB3D518D26D8512058D845E67C8</t>
  </si>
  <si>
    <t>조명기구 TYPE"C"-부속자재</t>
  </si>
  <si>
    <t>레일(연결, 접속, 마감 포함)</t>
  </si>
  <si>
    <t>5266838118DF77EB12B54BFF26EC01AE4FEFE7</t>
  </si>
  <si>
    <t>01035266838118DF77EB12B54BFF26EC01AE4FEFE7</t>
  </si>
  <si>
    <t>비      고</t>
  </si>
  <si>
    <t>계</t>
  </si>
  <si>
    <t>공 사 원 가 계 산 서</t>
  </si>
  <si>
    <t>공사명 : 대학일자리플러스본부 공간확충 및 환경개선 전기공사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</si>
  <si>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</si>
  <si>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</si>
  <si>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</si>
  <si>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</si>
  <si>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</si>
  <si>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</si>
  <si>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</si>
  <si>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</si>
  <si>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</si>
  <si>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</si>
  <si>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</si>
  <si>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</si>
  <si>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</si>
  <si>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</si>
  <si>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</si>
  <si>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</si>
  <si>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</si>
  <si>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</si>
  <si>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</si>
  <si>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</si>
  <si>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</si>
  <si>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경              비</t>
  </si>
  <si>
    <t>C4</t>
  </si>
  <si>
    <t>산  재  보  험  료</t>
  </si>
  <si>
    <t>노무비 * 3.56%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</si>
  <si>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</si>
  <si>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</si>
  <si>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</si>
  <si>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</si>
  <si>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</si>
  <si>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</si>
  <si>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C7</t>
  </si>
  <si>
    <t>국민  연금  보험료</t>
  </si>
  <si>
    <t>직접노무비 * 4.5%</t>
  </si>
  <si>
    <t>C8</t>
  </si>
  <si>
    <t>퇴직  공제  부금비</t>
  </si>
  <si>
    <t>직접노무비 * 2.3%</t>
  </si>
  <si>
    <t>CA</t>
  </si>
  <si>
    <t>산업안전보건관리비</t>
  </si>
  <si>
    <t>(재료비+직노+관급자재비) * 2.93%</t>
  </si>
  <si>
    <t>CB</t>
  </si>
  <si>
    <t>노인장기요양보험료</t>
  </si>
  <si>
    <t>건강보험료 * 12.95%</t>
  </si>
  <si>
    <t>CG</t>
  </si>
  <si>
    <t>기   타    경   비</t>
  </si>
  <si>
    <t>CS</t>
  </si>
  <si>
    <t>S1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</si>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</sst>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distributed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B1" workbookViewId="0">
      <selection activeCell="B2" sqref="B2:E2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15" t="s">
        <v>235</v>
      </c>
      <c r="C1" s="15"/>
      <c r="D1" s="15"/>
      <c r="E1" s="15"/>
      <c r="F1" s="15"/>
      <c r="G1" s="15"/>
    </row>
    <row r="2" spans="1:7" ht="21.95" customHeight="1" x14ac:dyDescent="0.3">
      <c r="B2" s="16" t="s">
        <v>236</v>
      </c>
      <c r="C2" s="16"/>
      <c r="D2" s="16"/>
      <c r="E2" s="16"/>
      <c r="F2" s="17"/>
      <c r="G2" s="17"/>
    </row>
    <row r="3" spans="1:7" ht="21.95" customHeight="1" x14ac:dyDescent="0.3">
      <c r="B3" s="18" t="s">
        <v>237</v>
      </c>
      <c r="C3" s="18"/>
      <c r="D3" s="18"/>
      <c r="E3" s="14" t="s">
        <v>238</v>
      </c>
      <c r="F3" s="14" t="s">
        <v>239</v>
      </c>
      <c r="G3" s="14" t="s">
        <v>233</v>
      </c>
    </row>
    <row r="4" spans="1:7" ht="21.95" customHeight="1" x14ac:dyDescent="0.3">
      <c r="A4" s="1" t="s">
        <v>244</v>
      </c>
      <c r="B4" s="19" t="s">
        <v>240</v>
      </c>
      <c r="C4" s="19" t="s">
        <v>241</v>
      </c>
      <c r="D4" s="14" t="s">
        <v>245</v>
      </c>
      <c r="E4" s="12">
        <f>TRUNC(공종별집계표!F5, 0)</f>
        <v>0</v>
      </c>
      <c r="F4" s="10" t="s">
        <v>52</v>
      </c>
      <c r="G4" s="10" t="s">
        <v>52</v>
      </c>
    </row>
    <row r="5" spans="1:7" ht="21.95" customHeight="1" x14ac:dyDescent="0.3">
      <c r="A5" s="1" t="s">
        <v>246</v>
      </c>
      <c r="B5" s="19"/>
      <c r="C5" s="19"/>
      <c r="D5" s="14" t="s">
        <v>247</v>
      </c>
      <c r="E5" s="12">
        <v>0</v>
      </c>
      <c r="F5" s="10" t="s">
        <v>52</v>
      </c>
      <c r="G5" s="10" t="s">
        <v>52</v>
      </c>
    </row>
    <row r="6" spans="1:7" ht="21.95" customHeight="1" x14ac:dyDescent="0.3">
      <c r="A6" s="1" t="s">
        <v>248</v>
      </c>
      <c r="B6" s="19"/>
      <c r="C6" s="19"/>
      <c r="D6" s="14" t="s">
        <v>249</v>
      </c>
      <c r="E6" s="12">
        <v>0</v>
      </c>
      <c r="F6" s="10" t="s">
        <v>52</v>
      </c>
      <c r="G6" s="10" t="s">
        <v>52</v>
      </c>
    </row>
    <row r="7" spans="1:7" ht="21.95" customHeight="1" x14ac:dyDescent="0.3">
      <c r="A7" s="1" t="s">
        <v>250</v>
      </c>
      <c r="B7" s="19"/>
      <c r="C7" s="19"/>
      <c r="D7" s="14" t="s">
        <v>251</v>
      </c>
      <c r="E7" s="12">
        <f>TRUNC(E4+E5-E6, 0)</f>
        <v>0</v>
      </c>
      <c r="F7" s="10" t="s">
        <v>52</v>
      </c>
      <c r="G7" s="10" t="s">
        <v>52</v>
      </c>
    </row>
    <row r="8" spans="1:7" ht="21.95" customHeight="1" x14ac:dyDescent="0.3">
      <c r="A8" s="1" t="s">
        <v>252</v>
      </c>
      <c r="B8" s="19"/>
      <c r="C8" s="19" t="s">
        <v>242</v>
      </c>
      <c r="D8" s="14" t="s">
        <v>253</v>
      </c>
      <c r="E8" s="12">
        <f>TRUNC(공종별집계표!H5, 0)</f>
        <v>0</v>
      </c>
      <c r="F8" s="10" t="s">
        <v>52</v>
      </c>
      <c r="G8" s="10" t="s">
        <v>52</v>
      </c>
    </row>
    <row r="9" spans="1:7" ht="21.95" customHeight="1" x14ac:dyDescent="0.3">
      <c r="A9" s="1" t="s">
        <v>254</v>
      </c>
      <c r="B9" s="19"/>
      <c r="C9" s="19"/>
      <c r="D9" s="14" t="s">
        <v>255</v>
      </c>
      <c r="E9" s="12">
        <f>TRUNC(E8*0.1, 0)</f>
        <v>0</v>
      </c>
      <c r="F9" s="10"/>
      <c r="G9" s="10" t="s">
        <v>52</v>
      </c>
    </row>
    <row r="10" spans="1:7" ht="21.95" customHeight="1" x14ac:dyDescent="0.3">
      <c r="A10" s="1" t="s">
        <v>256</v>
      </c>
      <c r="B10" s="19"/>
      <c r="C10" s="19"/>
      <c r="D10" s="14" t="s">
        <v>251</v>
      </c>
      <c r="E10" s="12">
        <f>TRUNC(E8+E9, 0)</f>
        <v>0</v>
      </c>
      <c r="F10" s="10" t="s">
        <v>52</v>
      </c>
      <c r="G10" s="10" t="s">
        <v>52</v>
      </c>
    </row>
    <row r="11" spans="1:7" ht="21.95" customHeight="1" x14ac:dyDescent="0.3">
      <c r="A11" s="1" t="s">
        <v>257</v>
      </c>
      <c r="B11" s="19"/>
      <c r="C11" s="19" t="s">
        <v>243</v>
      </c>
      <c r="D11" s="14" t="s">
        <v>258</v>
      </c>
      <c r="E11" s="12">
        <f>TRUNC(공종별집계표!J5, 0)</f>
        <v>0</v>
      </c>
      <c r="F11" s="10" t="s">
        <v>52</v>
      </c>
      <c r="G11" s="10" t="s">
        <v>52</v>
      </c>
    </row>
    <row r="12" spans="1:7" ht="21.95" customHeight="1" x14ac:dyDescent="0.3">
      <c r="A12" s="1" t="s">
        <v>259</v>
      </c>
      <c r="B12" s="19"/>
      <c r="C12" s="19"/>
      <c r="D12" s="14" t="s">
        <v>260</v>
      </c>
      <c r="E12" s="12">
        <f>TRUNC(E10*0.0356, 0)</f>
        <v>0</v>
      </c>
      <c r="F12" s="10" t="s">
        <v>261</v>
      </c>
      <c r="G12" s="10" t="s">
        <v>52</v>
      </c>
    </row>
    <row r="13" spans="1:7" ht="21.95" customHeight="1" x14ac:dyDescent="0.3">
      <c r="A13" s="1" t="s">
        <v>262</v>
      </c>
      <c r="B13" s="19"/>
      <c r="C13" s="19"/>
      <c r="D13" s="14" t="s">
        <v>263</v>
      </c>
      <c r="E13" s="12">
        <f>TRUNC(E10*0.0101, 0)</f>
        <v>0</v>
      </c>
      <c r="F13" s="10" t="s">
        <v>264</v>
      </c>
      <c r="G13" s="10" t="s">
        <v>52</v>
      </c>
    </row>
    <row r="14" spans="1:7" ht="21.95" customHeight="1" x14ac:dyDescent="0.3">
      <c r="A14" s="1" t="s">
        <v>265</v>
      </c>
      <c r="B14" s="19"/>
      <c r="C14" s="19"/>
      <c r="D14" s="14" t="s">
        <v>266</v>
      </c>
      <c r="E14" s="12">
        <f>TRUNC(E8*0.03545, 0)</f>
        <v>0</v>
      </c>
      <c r="F14" s="10" t="s">
        <v>267</v>
      </c>
      <c r="G14" s="10" t="s">
        <v>52</v>
      </c>
    </row>
    <row r="15" spans="1:7" ht="21.95" customHeight="1" x14ac:dyDescent="0.3">
      <c r="A15" s="1" t="s">
        <v>268</v>
      </c>
      <c r="B15" s="19"/>
      <c r="C15" s="19"/>
      <c r="D15" s="14" t="s">
        <v>269</v>
      </c>
      <c r="E15" s="12">
        <f>TRUNC(E8*0.045, 0)</f>
        <v>0</v>
      </c>
      <c r="F15" s="10" t="s">
        <v>270</v>
      </c>
      <c r="G15" s="10" t="s">
        <v>52</v>
      </c>
    </row>
    <row r="16" spans="1:7" ht="21.95" customHeight="1" x14ac:dyDescent="0.3">
      <c r="A16" s="1" t="s">
        <v>271</v>
      </c>
      <c r="B16" s="19"/>
      <c r="C16" s="19"/>
      <c r="D16" s="14" t="s">
        <v>272</v>
      </c>
      <c r="E16" s="12">
        <f>TRUNC(E8*0.023, 0)</f>
        <v>0</v>
      </c>
      <c r="F16" s="10" t="s">
        <v>273</v>
      </c>
      <c r="G16" s="10" t="s">
        <v>52</v>
      </c>
    </row>
    <row r="17" spans="1:7" ht="21.95" customHeight="1" x14ac:dyDescent="0.3">
      <c r="A17" s="1" t="s">
        <v>274</v>
      </c>
      <c r="B17" s="19"/>
      <c r="C17" s="19"/>
      <c r="D17" s="14" t="s">
        <v>275</v>
      </c>
      <c r="E17" s="12">
        <f>TRUNC((E7+E8+(0/1.1))*0.0293, 0)</f>
        <v>0</v>
      </c>
      <c r="F17" s="10" t="s">
        <v>276</v>
      </c>
      <c r="G17" s="10" t="s">
        <v>52</v>
      </c>
    </row>
    <row r="18" spans="1:7" ht="21.95" customHeight="1" x14ac:dyDescent="0.3">
      <c r="A18" s="1" t="s">
        <v>277</v>
      </c>
      <c r="B18" s="19"/>
      <c r="C18" s="19"/>
      <c r="D18" s="14" t="s">
        <v>278</v>
      </c>
      <c r="E18" s="12">
        <f>TRUNC(E14*0.1295, 0)</f>
        <v>0</v>
      </c>
      <c r="F18" s="10" t="s">
        <v>279</v>
      </c>
      <c r="G18" s="10" t="s">
        <v>52</v>
      </c>
    </row>
    <row r="19" spans="1:7" ht="21.95" customHeight="1" x14ac:dyDescent="0.3">
      <c r="A19" s="1" t="s">
        <v>280</v>
      </c>
      <c r="B19" s="19"/>
      <c r="C19" s="19"/>
      <c r="D19" s="14" t="s">
        <v>281</v>
      </c>
      <c r="E19" s="12"/>
      <c r="F19" s="10"/>
      <c r="G19" s="10" t="s">
        <v>52</v>
      </c>
    </row>
    <row r="20" spans="1:7" ht="21.95" customHeight="1" x14ac:dyDescent="0.3">
      <c r="A20" s="1" t="s">
        <v>282</v>
      </c>
      <c r="B20" s="19"/>
      <c r="C20" s="19"/>
      <c r="D20" s="14" t="s">
        <v>251</v>
      </c>
      <c r="E20" s="12">
        <f>TRUNC(E11+E12+E13+E14+E15+E16+E17+E18+E19, 0)</f>
        <v>0</v>
      </c>
      <c r="F20" s="10" t="s">
        <v>52</v>
      </c>
      <c r="G20" s="10" t="s">
        <v>52</v>
      </c>
    </row>
    <row r="21" spans="1:7" ht="21.95" customHeight="1" x14ac:dyDescent="0.3">
      <c r="A21" s="1" t="s">
        <v>283</v>
      </c>
      <c r="B21" s="18" t="s">
        <v>234</v>
      </c>
      <c r="C21" s="18"/>
      <c r="D21" s="18"/>
      <c r="E21" s="12">
        <f>TRUNC(E7+E10+E20, 0)</f>
        <v>0</v>
      </c>
      <c r="F21" s="10" t="s">
        <v>52</v>
      </c>
      <c r="G21" s="10" t="s">
        <v>52</v>
      </c>
    </row>
    <row r="22" spans="1:7" ht="21.95" customHeight="1" x14ac:dyDescent="0.3">
      <c r="A22" s="1" t="s">
        <v>284</v>
      </c>
      <c r="B22" s="18" t="s">
        <v>285</v>
      </c>
      <c r="C22" s="18"/>
      <c r="D22" s="18"/>
      <c r="E22" s="12">
        <f>TRUNC(E21*0.03, 0)</f>
        <v>0</v>
      </c>
      <c r="F22" s="10"/>
      <c r="G22" s="10" t="s">
        <v>52</v>
      </c>
    </row>
    <row r="23" spans="1:7" ht="21.95" customHeight="1" x14ac:dyDescent="0.3">
      <c r="A23" s="1" t="s">
        <v>286</v>
      </c>
      <c r="B23" s="18" t="s">
        <v>287</v>
      </c>
      <c r="C23" s="18"/>
      <c r="D23" s="18"/>
      <c r="E23" s="12">
        <f>TRUNC((E10+E20+E22)*0.03, 0)</f>
        <v>0</v>
      </c>
      <c r="F23" s="10"/>
      <c r="G23" s="10" t="s">
        <v>52</v>
      </c>
    </row>
    <row r="24" spans="1:7" ht="21.95" customHeight="1" x14ac:dyDescent="0.3">
      <c r="A24" s="1" t="s">
        <v>288</v>
      </c>
      <c r="B24" s="18" t="s">
        <v>289</v>
      </c>
      <c r="C24" s="18"/>
      <c r="D24" s="18"/>
      <c r="E24" s="12">
        <f>TRUNC(INT((E21+E22+E23)/10000)*10000, 0)</f>
        <v>0</v>
      </c>
      <c r="F24" s="10" t="s">
        <v>52</v>
      </c>
      <c r="G24" s="10" t="s">
        <v>52</v>
      </c>
    </row>
    <row r="25" spans="1:7" ht="21.95" customHeight="1" x14ac:dyDescent="0.3">
      <c r="A25" s="1" t="s">
        <v>290</v>
      </c>
      <c r="B25" s="18" t="s">
        <v>291</v>
      </c>
      <c r="C25" s="18"/>
      <c r="D25" s="18"/>
      <c r="E25" s="12">
        <f>TRUNC(E24*0.1, 0)</f>
        <v>0</v>
      </c>
      <c r="F25" s="10" t="s">
        <v>292</v>
      </c>
      <c r="G25" s="10" t="s">
        <v>52</v>
      </c>
    </row>
    <row r="26" spans="1:7" ht="21.95" customHeight="1" x14ac:dyDescent="0.3">
      <c r="A26" s="1" t="s">
        <v>293</v>
      </c>
      <c r="B26" s="18" t="s">
        <v>294</v>
      </c>
      <c r="C26" s="18"/>
      <c r="D26" s="18"/>
      <c r="E26" s="12">
        <f>TRUNC(E24+E25, 0)</f>
        <v>0</v>
      </c>
      <c r="F26" s="10" t="s">
        <v>52</v>
      </c>
      <c r="G26" s="10" t="s">
        <v>52</v>
      </c>
    </row>
    <row r="27" spans="1:7" ht="21.95" customHeight="1" x14ac:dyDescent="0.3">
      <c r="A27" s="1" t="s">
        <v>295</v>
      </c>
      <c r="B27" s="18" t="s">
        <v>296</v>
      </c>
      <c r="C27" s="18"/>
      <c r="D27" s="18"/>
      <c r="E27" s="12">
        <f>TRUNC(E26+0, 0)</f>
        <v>0</v>
      </c>
      <c r="F27" s="10" t="s">
        <v>52</v>
      </c>
      <c r="G27" s="10" t="s">
        <v>52</v>
      </c>
    </row>
  </sheetData>
  <mergeCells count="15">
    <mergeCell ref="B27:D27"/>
    <mergeCell ref="B21:D21"/>
    <mergeCell ref="B22:D22"/>
    <mergeCell ref="B23:D23"/>
    <mergeCell ref="B24:D24"/>
    <mergeCell ref="B25:D25"/>
    <mergeCell ref="B26:D26"/>
    <mergeCell ref="B1:G1"/>
    <mergeCell ref="B2:E2"/>
    <mergeCell ref="F2:G2"/>
    <mergeCell ref="B3:D3"/>
    <mergeCell ref="B4:B20"/>
    <mergeCell ref="C4:C7"/>
    <mergeCell ref="C8:C10"/>
    <mergeCell ref="C11:C20"/>
  </mergeCells>
  <phoneticPr fontId="1" type="noConversion"/>
  <pageMargins left="0.78740157480314954" right="0" top="0.39370078740157477" bottom="0.39370078740157477" header="0" footer="0"/>
  <pageSetup paperSize="9"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/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 t="s">
        <v>9</v>
      </c>
      <c r="H3" s="20"/>
      <c r="I3" s="20" t="s">
        <v>10</v>
      </c>
      <c r="J3" s="20"/>
      <c r="K3" s="20" t="s">
        <v>11</v>
      </c>
      <c r="L3" s="20"/>
      <c r="M3" s="20" t="s">
        <v>12</v>
      </c>
      <c r="N3" s="16" t="s">
        <v>13</v>
      </c>
      <c r="O3" s="16" t="s">
        <v>14</v>
      </c>
      <c r="P3" s="16" t="s">
        <v>15</v>
      </c>
      <c r="Q3" s="16" t="s">
        <v>16</v>
      </c>
      <c r="R3" s="16" t="s">
        <v>17</v>
      </c>
      <c r="S3" s="16" t="s">
        <v>18</v>
      </c>
      <c r="T3" s="16" t="s">
        <v>19</v>
      </c>
    </row>
    <row r="4" spans="1:20" ht="30" customHeight="1" x14ac:dyDescent="0.3">
      <c r="A4" s="21"/>
      <c r="B4" s="21"/>
      <c r="C4" s="21"/>
      <c r="D4" s="21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21"/>
      <c r="N4" s="16"/>
      <c r="O4" s="16"/>
      <c r="P4" s="16"/>
      <c r="Q4" s="16"/>
      <c r="R4" s="16"/>
      <c r="S4" s="16"/>
      <c r="T4" s="16"/>
    </row>
    <row r="5" spans="1:20" ht="30" customHeight="1" x14ac:dyDescent="0.3">
      <c r="A5" s="10" t="s">
        <v>51</v>
      </c>
      <c r="B5" s="10" t="s">
        <v>52</v>
      </c>
      <c r="C5" s="10" t="s">
        <v>52</v>
      </c>
      <c r="D5" s="11">
        <v>1</v>
      </c>
      <c r="E5" s="12">
        <f>F6+F7+F8</f>
        <v>0</v>
      </c>
      <c r="F5" s="12">
        <f>E5*D5</f>
        <v>0</v>
      </c>
      <c r="G5" s="12">
        <f>H6+H7+H8</f>
        <v>0</v>
      </c>
      <c r="H5" s="12">
        <f>G5*D5</f>
        <v>0</v>
      </c>
      <c r="I5" s="12">
        <f>J6+J7+J8</f>
        <v>0</v>
      </c>
      <c r="J5" s="12">
        <f>I5*D5</f>
        <v>0</v>
      </c>
      <c r="K5" s="12">
        <f t="shared" ref="K5:L8" si="0">E5+G5+I5</f>
        <v>0</v>
      </c>
      <c r="L5" s="12">
        <f t="shared" si="0"/>
        <v>0</v>
      </c>
      <c r="M5" s="10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10" t="s">
        <v>54</v>
      </c>
      <c r="B6" s="10" t="s">
        <v>52</v>
      </c>
      <c r="C6" s="10" t="s">
        <v>52</v>
      </c>
      <c r="D6" s="11">
        <v>1</v>
      </c>
      <c r="E6" s="12">
        <f>공종별내역서!F26</f>
        <v>0</v>
      </c>
      <c r="F6" s="12">
        <f>E6*D6</f>
        <v>0</v>
      </c>
      <c r="G6" s="12">
        <f>공종별내역서!H26</f>
        <v>0</v>
      </c>
      <c r="H6" s="12">
        <f>G6*D6</f>
        <v>0</v>
      </c>
      <c r="I6" s="12">
        <f>공종별내역서!J26</f>
        <v>0</v>
      </c>
      <c r="J6" s="12">
        <f>I6*D6</f>
        <v>0</v>
      </c>
      <c r="K6" s="12">
        <f t="shared" si="0"/>
        <v>0</v>
      </c>
      <c r="L6" s="12">
        <f t="shared" si="0"/>
        <v>0</v>
      </c>
      <c r="M6" s="10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 x14ac:dyDescent="0.3">
      <c r="A7" s="10" t="s">
        <v>134</v>
      </c>
      <c r="B7" s="10" t="s">
        <v>52</v>
      </c>
      <c r="C7" s="10" t="s">
        <v>52</v>
      </c>
      <c r="D7" s="11">
        <v>1</v>
      </c>
      <c r="E7" s="12">
        <f>공종별내역서!F49</f>
        <v>0</v>
      </c>
      <c r="F7" s="12">
        <f>E7*D7</f>
        <v>0</v>
      </c>
      <c r="G7" s="12">
        <f>공종별내역서!H49</f>
        <v>0</v>
      </c>
      <c r="H7" s="12">
        <f>G7*D7</f>
        <v>0</v>
      </c>
      <c r="I7" s="12">
        <f>공종별내역서!J49</f>
        <v>0</v>
      </c>
      <c r="J7" s="12">
        <f>I7*D7</f>
        <v>0</v>
      </c>
      <c r="K7" s="12">
        <f t="shared" si="0"/>
        <v>0</v>
      </c>
      <c r="L7" s="12">
        <f t="shared" si="0"/>
        <v>0</v>
      </c>
      <c r="M7" s="10" t="s">
        <v>52</v>
      </c>
      <c r="N7" s="1" t="s">
        <v>135</v>
      </c>
      <c r="O7" s="1" t="s">
        <v>52</v>
      </c>
      <c r="P7" s="1" t="s">
        <v>53</v>
      </c>
      <c r="Q7" s="1" t="s">
        <v>52</v>
      </c>
      <c r="R7">
        <v>2</v>
      </c>
      <c r="S7" s="1" t="s">
        <v>52</v>
      </c>
      <c r="T7" s="8"/>
    </row>
    <row r="8" spans="1:20" ht="30" customHeight="1" x14ac:dyDescent="0.3">
      <c r="A8" s="10" t="s">
        <v>153</v>
      </c>
      <c r="B8" s="10" t="s">
        <v>52</v>
      </c>
      <c r="C8" s="10" t="s">
        <v>52</v>
      </c>
      <c r="D8" s="11">
        <v>1</v>
      </c>
      <c r="E8" s="12">
        <f>공종별내역서!F95</f>
        <v>0</v>
      </c>
      <c r="F8" s="12">
        <f>E8*D8</f>
        <v>0</v>
      </c>
      <c r="G8" s="12">
        <f>공종별내역서!H95</f>
        <v>0</v>
      </c>
      <c r="H8" s="12">
        <f>G8*D8</f>
        <v>0</v>
      </c>
      <c r="I8" s="12">
        <f>공종별내역서!J95</f>
        <v>0</v>
      </c>
      <c r="J8" s="12">
        <f>I8*D8</f>
        <v>0</v>
      </c>
      <c r="K8" s="12">
        <f t="shared" si="0"/>
        <v>0</v>
      </c>
      <c r="L8" s="12">
        <f t="shared" si="0"/>
        <v>0</v>
      </c>
      <c r="M8" s="10" t="s">
        <v>52</v>
      </c>
      <c r="N8" s="1" t="s">
        <v>154</v>
      </c>
      <c r="O8" s="1" t="s">
        <v>52</v>
      </c>
      <c r="P8" s="1" t="s">
        <v>53</v>
      </c>
      <c r="Q8" s="1" t="s">
        <v>52</v>
      </c>
      <c r="R8">
        <v>2</v>
      </c>
      <c r="S8" s="1" t="s">
        <v>52</v>
      </c>
      <c r="T8" s="8"/>
    </row>
    <row r="9" spans="1:20" ht="30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T9" s="8"/>
    </row>
    <row r="10" spans="1:20" ht="30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T10" s="8"/>
    </row>
    <row r="11" spans="1:20" ht="30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T11" s="8"/>
    </row>
    <row r="12" spans="1:20" ht="30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T12" s="8"/>
    </row>
    <row r="13" spans="1:20" ht="30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T13" s="8"/>
    </row>
    <row r="14" spans="1:20" ht="30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T14" s="8"/>
    </row>
    <row r="15" spans="1:20" ht="30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T15" s="8"/>
    </row>
    <row r="16" spans="1:20" ht="30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T16" s="8"/>
    </row>
    <row r="17" spans="1:20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8"/>
    </row>
    <row r="18" spans="1:20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T18" s="8"/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8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8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8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8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8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8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8"/>
    </row>
    <row r="26" spans="1:20" ht="30" customHeight="1" x14ac:dyDescent="0.3">
      <c r="A26" s="10" t="s">
        <v>132</v>
      </c>
      <c r="B26" s="11"/>
      <c r="C26" s="11"/>
      <c r="D26" s="11"/>
      <c r="E26" s="11"/>
      <c r="F26" s="12">
        <f>F5</f>
        <v>0</v>
      </c>
      <c r="G26" s="11"/>
      <c r="H26" s="12">
        <f>H5</f>
        <v>0</v>
      </c>
      <c r="I26" s="11"/>
      <c r="J26" s="12">
        <f>J5</f>
        <v>0</v>
      </c>
      <c r="K26" s="11"/>
      <c r="L26" s="12">
        <f>L5</f>
        <v>0</v>
      </c>
      <c r="M26" s="11"/>
      <c r="T26" s="8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5"/>
  <sheetViews>
    <sheetView workbookViewId="0">
      <selection activeCell="F14" sqref="F14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20" t="s">
        <v>2</v>
      </c>
      <c r="B2" s="20" t="s">
        <v>3</v>
      </c>
      <c r="C2" s="20" t="s">
        <v>4</v>
      </c>
      <c r="D2" s="20" t="s">
        <v>5</v>
      </c>
      <c r="E2" s="20" t="s">
        <v>6</v>
      </c>
      <c r="F2" s="20"/>
      <c r="G2" s="20" t="s">
        <v>9</v>
      </c>
      <c r="H2" s="20"/>
      <c r="I2" s="20" t="s">
        <v>10</v>
      </c>
      <c r="J2" s="20"/>
      <c r="K2" s="20" t="s">
        <v>11</v>
      </c>
      <c r="L2" s="20"/>
      <c r="M2" s="20" t="s">
        <v>12</v>
      </c>
      <c r="N2" s="16" t="s">
        <v>20</v>
      </c>
      <c r="O2" s="16" t="s">
        <v>14</v>
      </c>
      <c r="P2" s="16" t="s">
        <v>21</v>
      </c>
      <c r="Q2" s="16" t="s">
        <v>13</v>
      </c>
      <c r="R2" s="16" t="s">
        <v>22</v>
      </c>
      <c r="S2" s="16" t="s">
        <v>23</v>
      </c>
      <c r="T2" s="16" t="s">
        <v>24</v>
      </c>
      <c r="U2" s="16" t="s">
        <v>25</v>
      </c>
      <c r="V2" s="16" t="s">
        <v>26</v>
      </c>
      <c r="W2" s="16" t="s">
        <v>27</v>
      </c>
      <c r="X2" s="16" t="s">
        <v>28</v>
      </c>
      <c r="Y2" s="16" t="s">
        <v>29</v>
      </c>
      <c r="Z2" s="16" t="s">
        <v>30</v>
      </c>
      <c r="AA2" s="16" t="s">
        <v>31</v>
      </c>
      <c r="AB2" s="16" t="s">
        <v>32</v>
      </c>
      <c r="AC2" s="16" t="s">
        <v>33</v>
      </c>
      <c r="AD2" s="16" t="s">
        <v>34</v>
      </c>
      <c r="AE2" s="16" t="s">
        <v>35</v>
      </c>
      <c r="AF2" s="16" t="s">
        <v>36</v>
      </c>
      <c r="AG2" s="16" t="s">
        <v>37</v>
      </c>
      <c r="AH2" s="16" t="s">
        <v>38</v>
      </c>
      <c r="AI2" s="16" t="s">
        <v>39</v>
      </c>
      <c r="AJ2" s="16" t="s">
        <v>40</v>
      </c>
      <c r="AK2" s="16" t="s">
        <v>41</v>
      </c>
      <c r="AL2" s="16" t="s">
        <v>42</v>
      </c>
      <c r="AM2" s="16" t="s">
        <v>43</v>
      </c>
      <c r="AN2" s="16" t="s">
        <v>44</v>
      </c>
      <c r="AO2" s="16" t="s">
        <v>45</v>
      </c>
      <c r="AP2" s="16" t="s">
        <v>46</v>
      </c>
      <c r="AQ2" s="16" t="s">
        <v>47</v>
      </c>
      <c r="AR2" s="16" t="s">
        <v>48</v>
      </c>
      <c r="AS2" s="16" t="s">
        <v>16</v>
      </c>
      <c r="AT2" s="16" t="s">
        <v>17</v>
      </c>
      <c r="AU2" s="16" t="s">
        <v>49</v>
      </c>
      <c r="AV2" s="16" t="s">
        <v>50</v>
      </c>
    </row>
    <row r="3" spans="1:48" ht="30" customHeight="1" x14ac:dyDescent="0.3">
      <c r="A3" s="20"/>
      <c r="B3" s="20"/>
      <c r="C3" s="20"/>
      <c r="D3" s="20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20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</row>
    <row r="4" spans="1:48" ht="30" customHeight="1" x14ac:dyDescent="0.3">
      <c r="A4" s="13" t="s">
        <v>54</v>
      </c>
      <c r="B4" s="13" t="s">
        <v>52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1"/>
      <c r="Q4" s="1" t="s">
        <v>55</v>
      </c>
    </row>
    <row r="5" spans="1:48" ht="30" customHeight="1" x14ac:dyDescent="0.3">
      <c r="A5" s="13" t="s">
        <v>56</v>
      </c>
      <c r="B5" s="13" t="s">
        <v>57</v>
      </c>
      <c r="C5" s="13" t="s">
        <v>58</v>
      </c>
      <c r="D5" s="11">
        <v>1941</v>
      </c>
      <c r="E5" s="12"/>
      <c r="F5" s="12">
        <f t="shared" ref="F5:F23" si="0">TRUNC(E5*D5, 0)</f>
        <v>0</v>
      </c>
      <c r="G5" s="12"/>
      <c r="H5" s="12">
        <f t="shared" ref="H5:H23" si="1">TRUNC(G5*D5, 0)</f>
        <v>0</v>
      </c>
      <c r="I5" s="12"/>
      <c r="J5" s="12">
        <f t="shared" ref="J5:J23" si="2">TRUNC(I5*D5, 0)</f>
        <v>0</v>
      </c>
      <c r="K5" s="12">
        <f t="shared" ref="K5:K23" si="3">TRUNC(E5+G5+I5, 0)</f>
        <v>0</v>
      </c>
      <c r="L5" s="12">
        <f t="shared" ref="L5:L23" si="4">TRUNC(F5+H5+J5, 0)</f>
        <v>0</v>
      </c>
      <c r="M5" s="13"/>
      <c r="N5" s="1" t="s">
        <v>59</v>
      </c>
      <c r="O5" s="1" t="s">
        <v>52</v>
      </c>
      <c r="P5" s="1" t="s">
        <v>52</v>
      </c>
      <c r="Q5" s="1" t="s">
        <v>55</v>
      </c>
      <c r="R5" s="1" t="s">
        <v>60</v>
      </c>
      <c r="S5" s="1" t="s">
        <v>61</v>
      </c>
      <c r="T5" s="1" t="s">
        <v>61</v>
      </c>
      <c r="AR5" s="1" t="s">
        <v>52</v>
      </c>
      <c r="AS5" s="1" t="s">
        <v>52</v>
      </c>
      <c r="AU5" s="1" t="s">
        <v>62</v>
      </c>
      <c r="AV5">
        <v>3</v>
      </c>
    </row>
    <row r="6" spans="1:48" ht="30" customHeight="1" x14ac:dyDescent="0.3">
      <c r="A6" s="13" t="s">
        <v>63</v>
      </c>
      <c r="B6" s="13" t="s">
        <v>64</v>
      </c>
      <c r="C6" s="13" t="s">
        <v>65</v>
      </c>
      <c r="D6" s="11">
        <v>2</v>
      </c>
      <c r="E6" s="12"/>
      <c r="F6" s="12">
        <f t="shared" si="0"/>
        <v>0</v>
      </c>
      <c r="G6" s="12"/>
      <c r="H6" s="12">
        <f t="shared" si="1"/>
        <v>0</v>
      </c>
      <c r="I6" s="12"/>
      <c r="J6" s="12">
        <f t="shared" si="2"/>
        <v>0</v>
      </c>
      <c r="K6" s="12">
        <f t="shared" si="3"/>
        <v>0</v>
      </c>
      <c r="L6" s="12">
        <f t="shared" si="4"/>
        <v>0</v>
      </c>
      <c r="M6" s="13"/>
      <c r="N6" s="1" t="s">
        <v>66</v>
      </c>
      <c r="O6" s="1" t="s">
        <v>52</v>
      </c>
      <c r="P6" s="1" t="s">
        <v>52</v>
      </c>
      <c r="Q6" s="1" t="s">
        <v>55</v>
      </c>
      <c r="R6" s="1" t="s">
        <v>60</v>
      </c>
      <c r="S6" s="1" t="s">
        <v>61</v>
      </c>
      <c r="T6" s="1" t="s">
        <v>61</v>
      </c>
      <c r="AR6" s="1" t="s">
        <v>52</v>
      </c>
      <c r="AS6" s="1" t="s">
        <v>52</v>
      </c>
      <c r="AU6" s="1" t="s">
        <v>67</v>
      </c>
      <c r="AV6">
        <v>73</v>
      </c>
    </row>
    <row r="7" spans="1:48" ht="30" customHeight="1" x14ac:dyDescent="0.3">
      <c r="A7" s="13" t="s">
        <v>68</v>
      </c>
      <c r="B7" s="13" t="s">
        <v>69</v>
      </c>
      <c r="C7" s="13" t="s">
        <v>65</v>
      </c>
      <c r="D7" s="11">
        <v>13</v>
      </c>
      <c r="E7" s="12"/>
      <c r="F7" s="12">
        <f t="shared" si="0"/>
        <v>0</v>
      </c>
      <c r="G7" s="12"/>
      <c r="H7" s="12">
        <f t="shared" si="1"/>
        <v>0</v>
      </c>
      <c r="I7" s="12"/>
      <c r="J7" s="12">
        <f t="shared" si="2"/>
        <v>0</v>
      </c>
      <c r="K7" s="12">
        <f t="shared" si="3"/>
        <v>0</v>
      </c>
      <c r="L7" s="12">
        <f t="shared" si="4"/>
        <v>0</v>
      </c>
      <c r="M7" s="13"/>
      <c r="N7" s="1" t="s">
        <v>70</v>
      </c>
      <c r="O7" s="1" t="s">
        <v>52</v>
      </c>
      <c r="P7" s="1" t="s">
        <v>52</v>
      </c>
      <c r="Q7" s="1" t="s">
        <v>55</v>
      </c>
      <c r="R7" s="1" t="s">
        <v>60</v>
      </c>
      <c r="S7" s="1" t="s">
        <v>61</v>
      </c>
      <c r="T7" s="1" t="s">
        <v>61</v>
      </c>
      <c r="AR7" s="1" t="s">
        <v>52</v>
      </c>
      <c r="AS7" s="1" t="s">
        <v>52</v>
      </c>
      <c r="AU7" s="1" t="s">
        <v>71</v>
      </c>
      <c r="AV7">
        <v>4</v>
      </c>
    </row>
    <row r="8" spans="1:48" ht="30" customHeight="1" x14ac:dyDescent="0.3">
      <c r="A8" s="13" t="s">
        <v>72</v>
      </c>
      <c r="B8" s="13" t="s">
        <v>73</v>
      </c>
      <c r="C8" s="13" t="s">
        <v>65</v>
      </c>
      <c r="D8" s="11">
        <v>72</v>
      </c>
      <c r="E8" s="12"/>
      <c r="F8" s="12">
        <f t="shared" si="0"/>
        <v>0</v>
      </c>
      <c r="G8" s="12"/>
      <c r="H8" s="12">
        <f t="shared" si="1"/>
        <v>0</v>
      </c>
      <c r="I8" s="12"/>
      <c r="J8" s="12">
        <f t="shared" si="2"/>
        <v>0</v>
      </c>
      <c r="K8" s="12">
        <f t="shared" si="3"/>
        <v>0</v>
      </c>
      <c r="L8" s="12">
        <f t="shared" si="4"/>
        <v>0</v>
      </c>
      <c r="M8" s="13"/>
      <c r="N8" s="1" t="s">
        <v>74</v>
      </c>
      <c r="O8" s="1" t="s">
        <v>52</v>
      </c>
      <c r="P8" s="1" t="s">
        <v>52</v>
      </c>
      <c r="Q8" s="1" t="s">
        <v>55</v>
      </c>
      <c r="R8" s="1" t="s">
        <v>60</v>
      </c>
      <c r="S8" s="1" t="s">
        <v>61</v>
      </c>
      <c r="T8" s="1" t="s">
        <v>61</v>
      </c>
      <c r="AR8" s="1" t="s">
        <v>52</v>
      </c>
      <c r="AS8" s="1" t="s">
        <v>52</v>
      </c>
      <c r="AU8" s="1" t="s">
        <v>75</v>
      </c>
      <c r="AV8">
        <v>5</v>
      </c>
    </row>
    <row r="9" spans="1:48" ht="30" customHeight="1" x14ac:dyDescent="0.3">
      <c r="A9" s="13" t="s">
        <v>72</v>
      </c>
      <c r="B9" s="13" t="s">
        <v>76</v>
      </c>
      <c r="C9" s="13" t="s">
        <v>65</v>
      </c>
      <c r="D9" s="11">
        <v>36</v>
      </c>
      <c r="E9" s="12"/>
      <c r="F9" s="12">
        <f t="shared" si="0"/>
        <v>0</v>
      </c>
      <c r="G9" s="12"/>
      <c r="H9" s="12">
        <f t="shared" si="1"/>
        <v>0</v>
      </c>
      <c r="I9" s="12"/>
      <c r="J9" s="12">
        <f t="shared" si="2"/>
        <v>0</v>
      </c>
      <c r="K9" s="12">
        <f t="shared" si="3"/>
        <v>0</v>
      </c>
      <c r="L9" s="12">
        <f t="shared" si="4"/>
        <v>0</v>
      </c>
      <c r="M9" s="13"/>
      <c r="N9" s="1" t="s">
        <v>77</v>
      </c>
      <c r="O9" s="1" t="s">
        <v>52</v>
      </c>
      <c r="P9" s="1" t="s">
        <v>52</v>
      </c>
      <c r="Q9" s="1" t="s">
        <v>55</v>
      </c>
      <c r="R9" s="1" t="s">
        <v>61</v>
      </c>
      <c r="S9" s="1" t="s">
        <v>61</v>
      </c>
      <c r="T9" s="1" t="s">
        <v>60</v>
      </c>
      <c r="AR9" s="1" t="s">
        <v>52</v>
      </c>
      <c r="AS9" s="1" t="s">
        <v>52</v>
      </c>
      <c r="AU9" s="1" t="s">
        <v>78</v>
      </c>
      <c r="AV9">
        <v>6</v>
      </c>
    </row>
    <row r="10" spans="1:48" ht="30" customHeight="1" x14ac:dyDescent="0.3">
      <c r="A10" s="13" t="s">
        <v>72</v>
      </c>
      <c r="B10" s="13" t="s">
        <v>79</v>
      </c>
      <c r="C10" s="13" t="s">
        <v>65</v>
      </c>
      <c r="D10" s="11">
        <v>36</v>
      </c>
      <c r="E10" s="12"/>
      <c r="F10" s="12">
        <f t="shared" si="0"/>
        <v>0</v>
      </c>
      <c r="G10" s="12"/>
      <c r="H10" s="12">
        <f t="shared" si="1"/>
        <v>0</v>
      </c>
      <c r="I10" s="12"/>
      <c r="J10" s="12">
        <f t="shared" si="2"/>
        <v>0</v>
      </c>
      <c r="K10" s="12">
        <f t="shared" si="3"/>
        <v>0</v>
      </c>
      <c r="L10" s="12">
        <f t="shared" si="4"/>
        <v>0</v>
      </c>
      <c r="M10" s="13"/>
      <c r="N10" s="1" t="s">
        <v>80</v>
      </c>
      <c r="O10" s="1" t="s">
        <v>52</v>
      </c>
      <c r="P10" s="1" t="s">
        <v>52</v>
      </c>
      <c r="Q10" s="1" t="s">
        <v>55</v>
      </c>
      <c r="R10" s="1" t="s">
        <v>61</v>
      </c>
      <c r="S10" s="1" t="s">
        <v>61</v>
      </c>
      <c r="T10" s="1" t="s">
        <v>60</v>
      </c>
      <c r="AR10" s="1" t="s">
        <v>52</v>
      </c>
      <c r="AS10" s="1" t="s">
        <v>52</v>
      </c>
      <c r="AU10" s="1" t="s">
        <v>81</v>
      </c>
      <c r="AV10">
        <v>7</v>
      </c>
    </row>
    <row r="11" spans="1:48" ht="30" customHeight="1" x14ac:dyDescent="0.3">
      <c r="A11" s="13" t="s">
        <v>82</v>
      </c>
      <c r="B11" s="13" t="s">
        <v>83</v>
      </c>
      <c r="C11" s="13" t="s">
        <v>65</v>
      </c>
      <c r="D11" s="11">
        <v>23</v>
      </c>
      <c r="E11" s="12"/>
      <c r="F11" s="12">
        <f t="shared" si="0"/>
        <v>0</v>
      </c>
      <c r="G11" s="12"/>
      <c r="H11" s="12">
        <f t="shared" si="1"/>
        <v>0</v>
      </c>
      <c r="I11" s="12"/>
      <c r="J11" s="12">
        <f t="shared" si="2"/>
        <v>0</v>
      </c>
      <c r="K11" s="12">
        <f t="shared" si="3"/>
        <v>0</v>
      </c>
      <c r="L11" s="12">
        <f t="shared" si="4"/>
        <v>0</v>
      </c>
      <c r="M11" s="13"/>
      <c r="N11" s="1" t="s">
        <v>84</v>
      </c>
      <c r="O11" s="1" t="s">
        <v>52</v>
      </c>
      <c r="P11" s="1" t="s">
        <v>52</v>
      </c>
      <c r="Q11" s="1" t="s">
        <v>55</v>
      </c>
      <c r="R11" s="1" t="s">
        <v>60</v>
      </c>
      <c r="S11" s="1" t="s">
        <v>61</v>
      </c>
      <c r="T11" s="1" t="s">
        <v>61</v>
      </c>
      <c r="AR11" s="1" t="s">
        <v>52</v>
      </c>
      <c r="AS11" s="1" t="s">
        <v>52</v>
      </c>
      <c r="AU11" s="1" t="s">
        <v>85</v>
      </c>
      <c r="AV11">
        <v>8</v>
      </c>
    </row>
    <row r="12" spans="1:48" ht="30" customHeight="1" x14ac:dyDescent="0.3">
      <c r="A12" s="13" t="s">
        <v>86</v>
      </c>
      <c r="B12" s="13" t="s">
        <v>87</v>
      </c>
      <c r="C12" s="13" t="s">
        <v>65</v>
      </c>
      <c r="D12" s="11">
        <v>43</v>
      </c>
      <c r="E12" s="12"/>
      <c r="F12" s="12">
        <f t="shared" si="0"/>
        <v>0</v>
      </c>
      <c r="G12" s="12"/>
      <c r="H12" s="12">
        <f t="shared" si="1"/>
        <v>0</v>
      </c>
      <c r="I12" s="12"/>
      <c r="J12" s="12">
        <f t="shared" si="2"/>
        <v>0</v>
      </c>
      <c r="K12" s="12">
        <f t="shared" si="3"/>
        <v>0</v>
      </c>
      <c r="L12" s="12">
        <f t="shared" si="4"/>
        <v>0</v>
      </c>
      <c r="M12" s="13"/>
      <c r="N12" s="1" t="s">
        <v>88</v>
      </c>
      <c r="O12" s="1" t="s">
        <v>52</v>
      </c>
      <c r="P12" s="1" t="s">
        <v>52</v>
      </c>
      <c r="Q12" s="1" t="s">
        <v>55</v>
      </c>
      <c r="R12" s="1" t="s">
        <v>60</v>
      </c>
      <c r="S12" s="1" t="s">
        <v>61</v>
      </c>
      <c r="T12" s="1" t="s">
        <v>61</v>
      </c>
      <c r="AR12" s="1" t="s">
        <v>52</v>
      </c>
      <c r="AS12" s="1" t="s">
        <v>52</v>
      </c>
      <c r="AU12" s="1" t="s">
        <v>89</v>
      </c>
      <c r="AV12">
        <v>9</v>
      </c>
    </row>
    <row r="13" spans="1:48" ht="30" customHeight="1" x14ac:dyDescent="0.3">
      <c r="A13" s="13" t="s">
        <v>90</v>
      </c>
      <c r="B13" s="13" t="s">
        <v>91</v>
      </c>
      <c r="C13" s="13" t="s">
        <v>65</v>
      </c>
      <c r="D13" s="11">
        <v>2</v>
      </c>
      <c r="E13" s="12"/>
      <c r="F13" s="12">
        <f t="shared" si="0"/>
        <v>0</v>
      </c>
      <c r="G13" s="12"/>
      <c r="H13" s="12">
        <f t="shared" si="1"/>
        <v>0</v>
      </c>
      <c r="I13" s="12"/>
      <c r="J13" s="12">
        <f t="shared" si="2"/>
        <v>0</v>
      </c>
      <c r="K13" s="12">
        <f t="shared" si="3"/>
        <v>0</v>
      </c>
      <c r="L13" s="12">
        <f t="shared" si="4"/>
        <v>0</v>
      </c>
      <c r="M13" s="13"/>
      <c r="N13" s="1" t="s">
        <v>92</v>
      </c>
      <c r="O13" s="1" t="s">
        <v>52</v>
      </c>
      <c r="P13" s="1" t="s">
        <v>52</v>
      </c>
      <c r="Q13" s="1" t="s">
        <v>55</v>
      </c>
      <c r="R13" s="1" t="s">
        <v>60</v>
      </c>
      <c r="S13" s="1" t="s">
        <v>61</v>
      </c>
      <c r="T13" s="1" t="s">
        <v>61</v>
      </c>
      <c r="AR13" s="1" t="s">
        <v>52</v>
      </c>
      <c r="AS13" s="1" t="s">
        <v>52</v>
      </c>
      <c r="AU13" s="1" t="s">
        <v>93</v>
      </c>
      <c r="AV13">
        <v>74</v>
      </c>
    </row>
    <row r="14" spans="1:48" ht="30" customHeight="1" x14ac:dyDescent="0.3">
      <c r="A14" s="13" t="s">
        <v>94</v>
      </c>
      <c r="B14" s="13" t="s">
        <v>95</v>
      </c>
      <c r="C14" s="13" t="s">
        <v>96</v>
      </c>
      <c r="D14" s="11">
        <v>323</v>
      </c>
      <c r="E14" s="12"/>
      <c r="F14" s="12">
        <f t="shared" si="0"/>
        <v>0</v>
      </c>
      <c r="G14" s="12"/>
      <c r="H14" s="12">
        <f t="shared" si="1"/>
        <v>0</v>
      </c>
      <c r="I14" s="12"/>
      <c r="J14" s="12">
        <f t="shared" si="2"/>
        <v>0</v>
      </c>
      <c r="K14" s="12">
        <f t="shared" si="3"/>
        <v>0</v>
      </c>
      <c r="L14" s="12">
        <f t="shared" si="4"/>
        <v>0</v>
      </c>
      <c r="M14" s="13"/>
      <c r="N14" s="1" t="s">
        <v>97</v>
      </c>
      <c r="O14" s="1" t="s">
        <v>52</v>
      </c>
      <c r="P14" s="1" t="s">
        <v>52</v>
      </c>
      <c r="Q14" s="1" t="s">
        <v>55</v>
      </c>
      <c r="R14" s="1" t="s">
        <v>60</v>
      </c>
      <c r="S14" s="1" t="s">
        <v>61</v>
      </c>
      <c r="T14" s="1" t="s">
        <v>61</v>
      </c>
      <c r="AR14" s="1" t="s">
        <v>52</v>
      </c>
      <c r="AS14" s="1" t="s">
        <v>52</v>
      </c>
      <c r="AU14" s="1" t="s">
        <v>98</v>
      </c>
      <c r="AV14">
        <v>61</v>
      </c>
    </row>
    <row r="15" spans="1:48" ht="30" customHeight="1" x14ac:dyDescent="0.3">
      <c r="A15" s="13" t="s">
        <v>99</v>
      </c>
      <c r="B15" s="13" t="s">
        <v>100</v>
      </c>
      <c r="C15" s="13" t="s">
        <v>96</v>
      </c>
      <c r="D15" s="11">
        <v>324</v>
      </c>
      <c r="E15" s="12"/>
      <c r="F15" s="12">
        <f t="shared" si="0"/>
        <v>0</v>
      </c>
      <c r="G15" s="12"/>
      <c r="H15" s="12">
        <f t="shared" si="1"/>
        <v>0</v>
      </c>
      <c r="I15" s="12"/>
      <c r="J15" s="12">
        <f t="shared" si="2"/>
        <v>0</v>
      </c>
      <c r="K15" s="12">
        <f t="shared" si="3"/>
        <v>0</v>
      </c>
      <c r="L15" s="12">
        <f t="shared" si="4"/>
        <v>0</v>
      </c>
      <c r="M15" s="13"/>
      <c r="N15" s="1" t="s">
        <v>101</v>
      </c>
      <c r="O15" s="1" t="s">
        <v>52</v>
      </c>
      <c r="P15" s="1" t="s">
        <v>52</v>
      </c>
      <c r="Q15" s="1" t="s">
        <v>55</v>
      </c>
      <c r="R15" s="1" t="s">
        <v>60</v>
      </c>
      <c r="S15" s="1" t="s">
        <v>61</v>
      </c>
      <c r="T15" s="1" t="s">
        <v>61</v>
      </c>
      <c r="AR15" s="1" t="s">
        <v>52</v>
      </c>
      <c r="AS15" s="1" t="s">
        <v>52</v>
      </c>
      <c r="AU15" s="1" t="s">
        <v>102</v>
      </c>
      <c r="AV15">
        <v>10</v>
      </c>
    </row>
    <row r="16" spans="1:48" ht="30" customHeight="1" x14ac:dyDescent="0.3">
      <c r="A16" s="13" t="s">
        <v>99</v>
      </c>
      <c r="B16" s="13" t="s">
        <v>103</v>
      </c>
      <c r="C16" s="13" t="s">
        <v>65</v>
      </c>
      <c r="D16" s="11">
        <v>102</v>
      </c>
      <c r="E16" s="12"/>
      <c r="F16" s="12">
        <f t="shared" si="0"/>
        <v>0</v>
      </c>
      <c r="G16" s="12"/>
      <c r="H16" s="12">
        <f t="shared" si="1"/>
        <v>0</v>
      </c>
      <c r="I16" s="12"/>
      <c r="J16" s="12">
        <f t="shared" si="2"/>
        <v>0</v>
      </c>
      <c r="K16" s="12">
        <f t="shared" si="3"/>
        <v>0</v>
      </c>
      <c r="L16" s="12">
        <f t="shared" si="4"/>
        <v>0</v>
      </c>
      <c r="M16" s="13"/>
      <c r="N16" s="1" t="s">
        <v>104</v>
      </c>
      <c r="O16" s="1" t="s">
        <v>52</v>
      </c>
      <c r="P16" s="1" t="s">
        <v>52</v>
      </c>
      <c r="Q16" s="1" t="s">
        <v>55</v>
      </c>
      <c r="R16" s="1" t="s">
        <v>61</v>
      </c>
      <c r="S16" s="1" t="s">
        <v>61</v>
      </c>
      <c r="T16" s="1" t="s">
        <v>60</v>
      </c>
      <c r="AR16" s="1" t="s">
        <v>52</v>
      </c>
      <c r="AS16" s="1" t="s">
        <v>52</v>
      </c>
      <c r="AU16" s="1" t="s">
        <v>105</v>
      </c>
      <c r="AV16">
        <v>11</v>
      </c>
    </row>
    <row r="17" spans="1:48" ht="30" customHeight="1" x14ac:dyDescent="0.3">
      <c r="A17" s="13" t="s">
        <v>106</v>
      </c>
      <c r="B17" s="13" t="s">
        <v>107</v>
      </c>
      <c r="C17" s="13" t="s">
        <v>96</v>
      </c>
      <c r="D17" s="11">
        <v>231</v>
      </c>
      <c r="E17" s="12"/>
      <c r="F17" s="12">
        <f t="shared" si="0"/>
        <v>0</v>
      </c>
      <c r="G17" s="12"/>
      <c r="H17" s="12">
        <f t="shared" si="1"/>
        <v>0</v>
      </c>
      <c r="I17" s="12"/>
      <c r="J17" s="12">
        <f t="shared" si="2"/>
        <v>0</v>
      </c>
      <c r="K17" s="12">
        <f t="shared" si="3"/>
        <v>0</v>
      </c>
      <c r="L17" s="12">
        <f t="shared" si="4"/>
        <v>0</v>
      </c>
      <c r="M17" s="13"/>
      <c r="N17" s="1" t="s">
        <v>108</v>
      </c>
      <c r="O17" s="1" t="s">
        <v>52</v>
      </c>
      <c r="P17" s="1" t="s">
        <v>52</v>
      </c>
      <c r="Q17" s="1" t="s">
        <v>55</v>
      </c>
      <c r="R17" s="1" t="s">
        <v>60</v>
      </c>
      <c r="S17" s="1" t="s">
        <v>61</v>
      </c>
      <c r="T17" s="1" t="s">
        <v>61</v>
      </c>
      <c r="AR17" s="1" t="s">
        <v>52</v>
      </c>
      <c r="AS17" s="1" t="s">
        <v>52</v>
      </c>
      <c r="AU17" s="1" t="s">
        <v>109</v>
      </c>
      <c r="AV17">
        <v>12</v>
      </c>
    </row>
    <row r="18" spans="1:48" ht="30" customHeight="1" x14ac:dyDescent="0.3">
      <c r="A18" s="13" t="s">
        <v>110</v>
      </c>
      <c r="B18" s="13" t="s">
        <v>111</v>
      </c>
      <c r="C18" s="13" t="s">
        <v>65</v>
      </c>
      <c r="D18" s="11">
        <v>66</v>
      </c>
      <c r="E18" s="12"/>
      <c r="F18" s="12">
        <f t="shared" si="0"/>
        <v>0</v>
      </c>
      <c r="G18" s="12"/>
      <c r="H18" s="12">
        <f t="shared" si="1"/>
        <v>0</v>
      </c>
      <c r="I18" s="12"/>
      <c r="J18" s="12">
        <f t="shared" si="2"/>
        <v>0</v>
      </c>
      <c r="K18" s="12">
        <f t="shared" si="3"/>
        <v>0</v>
      </c>
      <c r="L18" s="12">
        <f t="shared" si="4"/>
        <v>0</v>
      </c>
      <c r="M18" s="13"/>
      <c r="N18" s="1" t="s">
        <v>112</v>
      </c>
      <c r="O18" s="1" t="s">
        <v>52</v>
      </c>
      <c r="P18" s="1" t="s">
        <v>52</v>
      </c>
      <c r="Q18" s="1" t="s">
        <v>55</v>
      </c>
      <c r="R18" s="1" t="s">
        <v>60</v>
      </c>
      <c r="S18" s="1" t="s">
        <v>61</v>
      </c>
      <c r="T18" s="1" t="s">
        <v>61</v>
      </c>
      <c r="AR18" s="1" t="s">
        <v>52</v>
      </c>
      <c r="AS18" s="1" t="s">
        <v>52</v>
      </c>
      <c r="AU18" s="1" t="s">
        <v>113</v>
      </c>
      <c r="AV18">
        <v>13</v>
      </c>
    </row>
    <row r="19" spans="1:48" ht="30" customHeight="1" x14ac:dyDescent="0.3">
      <c r="A19" s="13" t="s">
        <v>114</v>
      </c>
      <c r="B19" s="13" t="s">
        <v>115</v>
      </c>
      <c r="C19" s="13" t="s">
        <v>116</v>
      </c>
      <c r="D19" s="11">
        <v>32</v>
      </c>
      <c r="E19" s="12"/>
      <c r="F19" s="12">
        <f t="shared" si="0"/>
        <v>0</v>
      </c>
      <c r="G19" s="12"/>
      <c r="H19" s="12">
        <f t="shared" si="1"/>
        <v>0</v>
      </c>
      <c r="I19" s="12"/>
      <c r="J19" s="12">
        <f t="shared" si="2"/>
        <v>0</v>
      </c>
      <c r="K19" s="12">
        <f t="shared" si="3"/>
        <v>0</v>
      </c>
      <c r="L19" s="12">
        <f t="shared" si="4"/>
        <v>0</v>
      </c>
      <c r="M19" s="13"/>
      <c r="N19" s="1" t="s">
        <v>117</v>
      </c>
      <c r="O19" s="1" t="s">
        <v>52</v>
      </c>
      <c r="P19" s="1" t="s">
        <v>52</v>
      </c>
      <c r="Q19" s="1" t="s">
        <v>55</v>
      </c>
      <c r="R19" s="1" t="s">
        <v>60</v>
      </c>
      <c r="S19" s="1" t="s">
        <v>61</v>
      </c>
      <c r="T19" s="1" t="s">
        <v>61</v>
      </c>
      <c r="AR19" s="1" t="s">
        <v>52</v>
      </c>
      <c r="AS19" s="1" t="s">
        <v>52</v>
      </c>
      <c r="AU19" s="1" t="s">
        <v>118</v>
      </c>
      <c r="AV19">
        <v>14</v>
      </c>
    </row>
    <row r="20" spans="1:48" ht="30" customHeight="1" x14ac:dyDescent="0.3">
      <c r="A20" s="13" t="s">
        <v>119</v>
      </c>
      <c r="B20" s="13" t="s">
        <v>52</v>
      </c>
      <c r="C20" s="13" t="s">
        <v>120</v>
      </c>
      <c r="D20" s="11">
        <v>1</v>
      </c>
      <c r="E20" s="12"/>
      <c r="F20" s="12">
        <f t="shared" si="0"/>
        <v>0</v>
      </c>
      <c r="G20" s="12"/>
      <c r="H20" s="12">
        <f t="shared" si="1"/>
        <v>0</v>
      </c>
      <c r="I20" s="12"/>
      <c r="J20" s="12">
        <f t="shared" si="2"/>
        <v>0</v>
      </c>
      <c r="K20" s="12">
        <f t="shared" si="3"/>
        <v>0</v>
      </c>
      <c r="L20" s="12">
        <f t="shared" si="4"/>
        <v>0</v>
      </c>
      <c r="M20" s="13"/>
      <c r="N20" s="1" t="s">
        <v>121</v>
      </c>
      <c r="O20" s="1" t="s">
        <v>52</v>
      </c>
      <c r="P20" s="1" t="s">
        <v>52</v>
      </c>
      <c r="Q20" s="1" t="s">
        <v>55</v>
      </c>
      <c r="R20" s="1" t="s">
        <v>60</v>
      </c>
      <c r="S20" s="1" t="s">
        <v>61</v>
      </c>
      <c r="T20" s="1" t="s">
        <v>61</v>
      </c>
      <c r="AR20" s="1" t="s">
        <v>52</v>
      </c>
      <c r="AS20" s="1" t="s">
        <v>52</v>
      </c>
      <c r="AU20" s="1" t="s">
        <v>122</v>
      </c>
      <c r="AV20">
        <v>16</v>
      </c>
    </row>
    <row r="21" spans="1:48" ht="30" customHeight="1" x14ac:dyDescent="0.3">
      <c r="A21" s="13" t="s">
        <v>123</v>
      </c>
      <c r="B21" s="13" t="s">
        <v>52</v>
      </c>
      <c r="C21" s="13" t="s">
        <v>120</v>
      </c>
      <c r="D21" s="11">
        <v>1</v>
      </c>
      <c r="E21" s="12"/>
      <c r="F21" s="12">
        <f t="shared" si="0"/>
        <v>0</v>
      </c>
      <c r="G21" s="12"/>
      <c r="H21" s="12">
        <f t="shared" si="1"/>
        <v>0</v>
      </c>
      <c r="I21" s="12"/>
      <c r="J21" s="12">
        <f t="shared" si="2"/>
        <v>0</v>
      </c>
      <c r="K21" s="12">
        <f t="shared" si="3"/>
        <v>0</v>
      </c>
      <c r="L21" s="12">
        <f t="shared" si="4"/>
        <v>0</v>
      </c>
      <c r="M21" s="13"/>
      <c r="N21" s="1" t="s">
        <v>124</v>
      </c>
      <c r="O21" s="1" t="s">
        <v>52</v>
      </c>
      <c r="P21" s="1" t="s">
        <v>52</v>
      </c>
      <c r="Q21" s="1" t="s">
        <v>55</v>
      </c>
      <c r="R21" s="1" t="s">
        <v>60</v>
      </c>
      <c r="S21" s="1" t="s">
        <v>61</v>
      </c>
      <c r="T21" s="1" t="s">
        <v>61</v>
      </c>
      <c r="AR21" s="1" t="s">
        <v>52</v>
      </c>
      <c r="AS21" s="1" t="s">
        <v>52</v>
      </c>
      <c r="AU21" s="1" t="s">
        <v>125</v>
      </c>
      <c r="AV21">
        <v>17</v>
      </c>
    </row>
    <row r="22" spans="1:48" ht="30" customHeight="1" x14ac:dyDescent="0.3">
      <c r="A22" s="13" t="s">
        <v>126</v>
      </c>
      <c r="B22" s="13" t="s">
        <v>52</v>
      </c>
      <c r="C22" s="13" t="s">
        <v>120</v>
      </c>
      <c r="D22" s="11">
        <v>1</v>
      </c>
      <c r="E22" s="12"/>
      <c r="F22" s="12">
        <f t="shared" si="0"/>
        <v>0</v>
      </c>
      <c r="G22" s="12"/>
      <c r="H22" s="12">
        <f t="shared" si="1"/>
        <v>0</v>
      </c>
      <c r="I22" s="12"/>
      <c r="J22" s="12">
        <f t="shared" si="2"/>
        <v>0</v>
      </c>
      <c r="K22" s="12">
        <f t="shared" si="3"/>
        <v>0</v>
      </c>
      <c r="L22" s="12">
        <f t="shared" si="4"/>
        <v>0</v>
      </c>
      <c r="M22" s="13"/>
      <c r="N22" s="1" t="s">
        <v>127</v>
      </c>
      <c r="O22" s="1" t="s">
        <v>52</v>
      </c>
      <c r="P22" s="1" t="s">
        <v>52</v>
      </c>
      <c r="Q22" s="1" t="s">
        <v>55</v>
      </c>
      <c r="R22" s="1" t="s">
        <v>60</v>
      </c>
      <c r="S22" s="1" t="s">
        <v>61</v>
      </c>
      <c r="T22" s="1" t="s">
        <v>61</v>
      </c>
      <c r="AR22" s="1" t="s">
        <v>52</v>
      </c>
      <c r="AS22" s="1" t="s">
        <v>52</v>
      </c>
      <c r="AU22" s="1" t="s">
        <v>128</v>
      </c>
      <c r="AV22">
        <v>18</v>
      </c>
    </row>
    <row r="23" spans="1:48" ht="30" customHeight="1" x14ac:dyDescent="0.3">
      <c r="A23" s="13" t="s">
        <v>129</v>
      </c>
      <c r="B23" s="13" t="s">
        <v>52</v>
      </c>
      <c r="C23" s="13" t="s">
        <v>65</v>
      </c>
      <c r="D23" s="11">
        <v>50</v>
      </c>
      <c r="E23" s="12"/>
      <c r="F23" s="12">
        <f t="shared" si="0"/>
        <v>0</v>
      </c>
      <c r="G23" s="12"/>
      <c r="H23" s="12">
        <f t="shared" si="1"/>
        <v>0</v>
      </c>
      <c r="I23" s="12"/>
      <c r="J23" s="12">
        <f t="shared" si="2"/>
        <v>0</v>
      </c>
      <c r="K23" s="12">
        <f t="shared" si="3"/>
        <v>0</v>
      </c>
      <c r="L23" s="12">
        <f t="shared" si="4"/>
        <v>0</v>
      </c>
      <c r="M23" s="13"/>
      <c r="N23" s="1" t="s">
        <v>130</v>
      </c>
      <c r="O23" s="1" t="s">
        <v>52</v>
      </c>
      <c r="P23" s="1" t="s">
        <v>52</v>
      </c>
      <c r="Q23" s="1" t="s">
        <v>55</v>
      </c>
      <c r="R23" s="1" t="s">
        <v>61</v>
      </c>
      <c r="S23" s="1" t="s">
        <v>61</v>
      </c>
      <c r="T23" s="1" t="s">
        <v>60</v>
      </c>
      <c r="AR23" s="1" t="s">
        <v>52</v>
      </c>
      <c r="AS23" s="1" t="s">
        <v>52</v>
      </c>
      <c r="AU23" s="1" t="s">
        <v>131</v>
      </c>
      <c r="AV23">
        <v>75</v>
      </c>
    </row>
    <row r="24" spans="1:48" ht="30" customHeight="1" x14ac:dyDescent="0.3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1"/>
      <c r="Q24" s="1" t="s">
        <v>55</v>
      </c>
    </row>
    <row r="25" spans="1:48" ht="30" customHeight="1" x14ac:dyDescent="0.3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1"/>
      <c r="Q25" s="1" t="s">
        <v>55</v>
      </c>
    </row>
    <row r="26" spans="1:48" ht="30" customHeight="1" x14ac:dyDescent="0.3">
      <c r="A26" s="13" t="s">
        <v>132</v>
      </c>
      <c r="B26" s="11"/>
      <c r="C26" s="11"/>
      <c r="D26" s="11"/>
      <c r="E26" s="12"/>
      <c r="F26" s="12">
        <f>SUMIF(Q5:Q25,"0101",F5:F25)</f>
        <v>0</v>
      </c>
      <c r="G26" s="12"/>
      <c r="H26" s="12">
        <f>SUMIF(Q5:Q25,"0101",H5:H25)</f>
        <v>0</v>
      </c>
      <c r="I26" s="12"/>
      <c r="J26" s="12">
        <f>SUMIF(Q5:Q25,"0101",J5:J25)</f>
        <v>0</v>
      </c>
      <c r="K26" s="12"/>
      <c r="L26" s="12">
        <f>SUMIF(Q5:Q25,"0101",L5:L25)</f>
        <v>0</v>
      </c>
      <c r="M26" s="11"/>
      <c r="N26" t="s">
        <v>133</v>
      </c>
    </row>
    <row r="27" spans="1:48" ht="30" customHeight="1" x14ac:dyDescent="0.3">
      <c r="A27" s="13" t="s">
        <v>134</v>
      </c>
      <c r="B27" s="13" t="s">
        <v>52</v>
      </c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1"/>
      <c r="Q27" s="1" t="s">
        <v>135</v>
      </c>
    </row>
    <row r="28" spans="1:48" ht="30" customHeight="1" x14ac:dyDescent="0.3">
      <c r="A28" s="13" t="s">
        <v>56</v>
      </c>
      <c r="B28" s="13" t="s">
        <v>57</v>
      </c>
      <c r="C28" s="13" t="s">
        <v>58</v>
      </c>
      <c r="D28" s="11">
        <v>243</v>
      </c>
      <c r="E28" s="12"/>
      <c r="F28" s="12">
        <f t="shared" ref="F28:F38" si="5">TRUNC(E28*D28, 0)</f>
        <v>0</v>
      </c>
      <c r="G28" s="12"/>
      <c r="H28" s="12">
        <f t="shared" ref="H28:H38" si="6">TRUNC(G28*D28, 0)</f>
        <v>0</v>
      </c>
      <c r="I28" s="12"/>
      <c r="J28" s="12">
        <f t="shared" ref="J28:J38" si="7">TRUNC(I28*D28, 0)</f>
        <v>0</v>
      </c>
      <c r="K28" s="12">
        <f t="shared" ref="K28:K38" si="8">TRUNC(E28+G28+I28, 0)</f>
        <v>0</v>
      </c>
      <c r="L28" s="12">
        <f t="shared" ref="L28:L38" si="9">TRUNC(F28+H28+J28, 0)</f>
        <v>0</v>
      </c>
      <c r="M28" s="13"/>
      <c r="N28" s="1" t="s">
        <v>59</v>
      </c>
      <c r="O28" s="1" t="s">
        <v>52</v>
      </c>
      <c r="P28" s="1" t="s">
        <v>52</v>
      </c>
      <c r="Q28" s="1" t="s">
        <v>135</v>
      </c>
      <c r="R28" s="1" t="s">
        <v>60</v>
      </c>
      <c r="S28" s="1" t="s">
        <v>61</v>
      </c>
      <c r="T28" s="1" t="s">
        <v>61</v>
      </c>
      <c r="AR28" s="1" t="s">
        <v>52</v>
      </c>
      <c r="AS28" s="1" t="s">
        <v>52</v>
      </c>
      <c r="AU28" s="1" t="s">
        <v>136</v>
      </c>
      <c r="AV28">
        <v>20</v>
      </c>
    </row>
    <row r="29" spans="1:48" ht="30" customHeight="1" x14ac:dyDescent="0.3">
      <c r="A29" s="13" t="s">
        <v>68</v>
      </c>
      <c r="B29" s="13" t="s">
        <v>69</v>
      </c>
      <c r="C29" s="13" t="s">
        <v>65</v>
      </c>
      <c r="D29" s="11">
        <v>12</v>
      </c>
      <c r="E29" s="12"/>
      <c r="F29" s="12">
        <f t="shared" si="5"/>
        <v>0</v>
      </c>
      <c r="G29" s="12"/>
      <c r="H29" s="12">
        <f t="shared" si="6"/>
        <v>0</v>
      </c>
      <c r="I29" s="12"/>
      <c r="J29" s="12">
        <f t="shared" si="7"/>
        <v>0</v>
      </c>
      <c r="K29" s="12">
        <f t="shared" si="8"/>
        <v>0</v>
      </c>
      <c r="L29" s="12">
        <f t="shared" si="9"/>
        <v>0</v>
      </c>
      <c r="M29" s="13"/>
      <c r="N29" s="1" t="s">
        <v>70</v>
      </c>
      <c r="O29" s="1" t="s">
        <v>52</v>
      </c>
      <c r="P29" s="1" t="s">
        <v>52</v>
      </c>
      <c r="Q29" s="1" t="s">
        <v>135</v>
      </c>
      <c r="R29" s="1" t="s">
        <v>60</v>
      </c>
      <c r="S29" s="1" t="s">
        <v>61</v>
      </c>
      <c r="T29" s="1" t="s">
        <v>61</v>
      </c>
      <c r="AR29" s="1" t="s">
        <v>52</v>
      </c>
      <c r="AS29" s="1" t="s">
        <v>52</v>
      </c>
      <c r="AU29" s="1" t="s">
        <v>137</v>
      </c>
      <c r="AV29">
        <v>21</v>
      </c>
    </row>
    <row r="30" spans="1:48" ht="30" customHeight="1" x14ac:dyDescent="0.3">
      <c r="A30" s="13" t="s">
        <v>72</v>
      </c>
      <c r="B30" s="13" t="s">
        <v>73</v>
      </c>
      <c r="C30" s="13" t="s">
        <v>65</v>
      </c>
      <c r="D30" s="11">
        <v>19</v>
      </c>
      <c r="E30" s="12"/>
      <c r="F30" s="12">
        <f t="shared" si="5"/>
        <v>0</v>
      </c>
      <c r="G30" s="12"/>
      <c r="H30" s="12">
        <f t="shared" si="6"/>
        <v>0</v>
      </c>
      <c r="I30" s="12"/>
      <c r="J30" s="12">
        <f t="shared" si="7"/>
        <v>0</v>
      </c>
      <c r="K30" s="12">
        <f t="shared" si="8"/>
        <v>0</v>
      </c>
      <c r="L30" s="12">
        <f t="shared" si="9"/>
        <v>0</v>
      </c>
      <c r="M30" s="13"/>
      <c r="N30" s="1" t="s">
        <v>74</v>
      </c>
      <c r="O30" s="1" t="s">
        <v>52</v>
      </c>
      <c r="P30" s="1" t="s">
        <v>52</v>
      </c>
      <c r="Q30" s="1" t="s">
        <v>135</v>
      </c>
      <c r="R30" s="1" t="s">
        <v>60</v>
      </c>
      <c r="S30" s="1" t="s">
        <v>61</v>
      </c>
      <c r="T30" s="1" t="s">
        <v>61</v>
      </c>
      <c r="AR30" s="1" t="s">
        <v>52</v>
      </c>
      <c r="AS30" s="1" t="s">
        <v>52</v>
      </c>
      <c r="AU30" s="1" t="s">
        <v>138</v>
      </c>
      <c r="AV30">
        <v>23</v>
      </c>
    </row>
    <row r="31" spans="1:48" ht="30" customHeight="1" x14ac:dyDescent="0.3">
      <c r="A31" s="13" t="s">
        <v>72</v>
      </c>
      <c r="B31" s="13" t="s">
        <v>79</v>
      </c>
      <c r="C31" s="13" t="s">
        <v>65</v>
      </c>
      <c r="D31" s="11">
        <v>19</v>
      </c>
      <c r="E31" s="12"/>
      <c r="F31" s="12">
        <f t="shared" si="5"/>
        <v>0</v>
      </c>
      <c r="G31" s="12"/>
      <c r="H31" s="12">
        <f t="shared" si="6"/>
        <v>0</v>
      </c>
      <c r="I31" s="12"/>
      <c r="J31" s="12">
        <f t="shared" si="7"/>
        <v>0</v>
      </c>
      <c r="K31" s="12">
        <f t="shared" si="8"/>
        <v>0</v>
      </c>
      <c r="L31" s="12">
        <f t="shared" si="9"/>
        <v>0</v>
      </c>
      <c r="M31" s="13"/>
      <c r="N31" s="1" t="s">
        <v>80</v>
      </c>
      <c r="O31" s="1" t="s">
        <v>52</v>
      </c>
      <c r="P31" s="1" t="s">
        <v>52</v>
      </c>
      <c r="Q31" s="1" t="s">
        <v>135</v>
      </c>
      <c r="R31" s="1" t="s">
        <v>61</v>
      </c>
      <c r="S31" s="1" t="s">
        <v>61</v>
      </c>
      <c r="T31" s="1" t="s">
        <v>60</v>
      </c>
      <c r="AR31" s="1" t="s">
        <v>52</v>
      </c>
      <c r="AS31" s="1" t="s">
        <v>52</v>
      </c>
      <c r="AU31" s="1" t="s">
        <v>139</v>
      </c>
      <c r="AV31">
        <v>25</v>
      </c>
    </row>
    <row r="32" spans="1:48" ht="30" customHeight="1" x14ac:dyDescent="0.3">
      <c r="A32" s="13" t="s">
        <v>140</v>
      </c>
      <c r="B32" s="13" t="s">
        <v>141</v>
      </c>
      <c r="C32" s="13" t="s">
        <v>58</v>
      </c>
      <c r="D32" s="11">
        <v>39</v>
      </c>
      <c r="E32" s="12"/>
      <c r="F32" s="12">
        <f t="shared" si="5"/>
        <v>0</v>
      </c>
      <c r="G32" s="12"/>
      <c r="H32" s="12">
        <f t="shared" si="6"/>
        <v>0</v>
      </c>
      <c r="I32" s="12"/>
      <c r="J32" s="12">
        <f t="shared" si="7"/>
        <v>0</v>
      </c>
      <c r="K32" s="12">
        <f t="shared" si="8"/>
        <v>0</v>
      </c>
      <c r="L32" s="12">
        <f t="shared" si="9"/>
        <v>0</v>
      </c>
      <c r="M32" s="13"/>
      <c r="N32" s="1" t="s">
        <v>142</v>
      </c>
      <c r="O32" s="1" t="s">
        <v>52</v>
      </c>
      <c r="P32" s="1" t="s">
        <v>52</v>
      </c>
      <c r="Q32" s="1" t="s">
        <v>135</v>
      </c>
      <c r="R32" s="1" t="s">
        <v>60</v>
      </c>
      <c r="S32" s="1" t="s">
        <v>61</v>
      </c>
      <c r="T32" s="1" t="s">
        <v>61</v>
      </c>
      <c r="AR32" s="1" t="s">
        <v>52</v>
      </c>
      <c r="AS32" s="1" t="s">
        <v>52</v>
      </c>
      <c r="AU32" s="1" t="s">
        <v>143</v>
      </c>
      <c r="AV32">
        <v>26</v>
      </c>
    </row>
    <row r="33" spans="1:48" ht="30" customHeight="1" x14ac:dyDescent="0.3">
      <c r="A33" s="13" t="s">
        <v>94</v>
      </c>
      <c r="B33" s="13" t="s">
        <v>95</v>
      </c>
      <c r="C33" s="13" t="s">
        <v>96</v>
      </c>
      <c r="D33" s="11">
        <v>18</v>
      </c>
      <c r="E33" s="12"/>
      <c r="F33" s="12">
        <f t="shared" si="5"/>
        <v>0</v>
      </c>
      <c r="G33" s="12"/>
      <c r="H33" s="12">
        <f t="shared" si="6"/>
        <v>0</v>
      </c>
      <c r="I33" s="12"/>
      <c r="J33" s="12">
        <f t="shared" si="7"/>
        <v>0</v>
      </c>
      <c r="K33" s="12">
        <f t="shared" si="8"/>
        <v>0</v>
      </c>
      <c r="L33" s="12">
        <f t="shared" si="9"/>
        <v>0</v>
      </c>
      <c r="M33" s="13"/>
      <c r="N33" s="1" t="s">
        <v>97</v>
      </c>
      <c r="O33" s="1" t="s">
        <v>52</v>
      </c>
      <c r="P33" s="1" t="s">
        <v>52</v>
      </c>
      <c r="Q33" s="1" t="s">
        <v>135</v>
      </c>
      <c r="R33" s="1" t="s">
        <v>60</v>
      </c>
      <c r="S33" s="1" t="s">
        <v>61</v>
      </c>
      <c r="T33" s="1" t="s">
        <v>61</v>
      </c>
      <c r="AR33" s="1" t="s">
        <v>52</v>
      </c>
      <c r="AS33" s="1" t="s">
        <v>52</v>
      </c>
      <c r="AU33" s="1" t="s">
        <v>144</v>
      </c>
      <c r="AV33">
        <v>62</v>
      </c>
    </row>
    <row r="34" spans="1:48" ht="30" customHeight="1" x14ac:dyDescent="0.3">
      <c r="A34" s="13" t="s">
        <v>99</v>
      </c>
      <c r="B34" s="13" t="s">
        <v>100</v>
      </c>
      <c r="C34" s="13" t="s">
        <v>96</v>
      </c>
      <c r="D34" s="11">
        <v>42</v>
      </c>
      <c r="E34" s="12"/>
      <c r="F34" s="12">
        <f t="shared" si="5"/>
        <v>0</v>
      </c>
      <c r="G34" s="12"/>
      <c r="H34" s="12">
        <f t="shared" si="6"/>
        <v>0</v>
      </c>
      <c r="I34" s="12"/>
      <c r="J34" s="12">
        <f t="shared" si="7"/>
        <v>0</v>
      </c>
      <c r="K34" s="12">
        <f t="shared" si="8"/>
        <v>0</v>
      </c>
      <c r="L34" s="12">
        <f t="shared" si="9"/>
        <v>0</v>
      </c>
      <c r="M34" s="13"/>
      <c r="N34" s="1" t="s">
        <v>101</v>
      </c>
      <c r="O34" s="1" t="s">
        <v>52</v>
      </c>
      <c r="P34" s="1" t="s">
        <v>52</v>
      </c>
      <c r="Q34" s="1" t="s">
        <v>135</v>
      </c>
      <c r="R34" s="1" t="s">
        <v>60</v>
      </c>
      <c r="S34" s="1" t="s">
        <v>61</v>
      </c>
      <c r="T34" s="1" t="s">
        <v>61</v>
      </c>
      <c r="AR34" s="1" t="s">
        <v>52</v>
      </c>
      <c r="AS34" s="1" t="s">
        <v>52</v>
      </c>
      <c r="AU34" s="1" t="s">
        <v>145</v>
      </c>
      <c r="AV34">
        <v>27</v>
      </c>
    </row>
    <row r="35" spans="1:48" ht="30" customHeight="1" x14ac:dyDescent="0.3">
      <c r="A35" s="13" t="s">
        <v>99</v>
      </c>
      <c r="B35" s="13" t="s">
        <v>103</v>
      </c>
      <c r="C35" s="13" t="s">
        <v>65</v>
      </c>
      <c r="D35" s="11">
        <v>18</v>
      </c>
      <c r="E35" s="12"/>
      <c r="F35" s="12">
        <f t="shared" si="5"/>
        <v>0</v>
      </c>
      <c r="G35" s="12"/>
      <c r="H35" s="12">
        <f t="shared" si="6"/>
        <v>0</v>
      </c>
      <c r="I35" s="12"/>
      <c r="J35" s="12">
        <f t="shared" si="7"/>
        <v>0</v>
      </c>
      <c r="K35" s="12">
        <f t="shared" si="8"/>
        <v>0</v>
      </c>
      <c r="L35" s="12">
        <f t="shared" si="9"/>
        <v>0</v>
      </c>
      <c r="M35" s="13"/>
      <c r="N35" s="1" t="s">
        <v>104</v>
      </c>
      <c r="O35" s="1" t="s">
        <v>52</v>
      </c>
      <c r="P35" s="1" t="s">
        <v>52</v>
      </c>
      <c r="Q35" s="1" t="s">
        <v>135</v>
      </c>
      <c r="R35" s="1" t="s">
        <v>61</v>
      </c>
      <c r="S35" s="1" t="s">
        <v>61</v>
      </c>
      <c r="T35" s="1" t="s">
        <v>60</v>
      </c>
      <c r="AR35" s="1" t="s">
        <v>52</v>
      </c>
      <c r="AS35" s="1" t="s">
        <v>52</v>
      </c>
      <c r="AU35" s="1" t="s">
        <v>146</v>
      </c>
      <c r="AV35">
        <v>28</v>
      </c>
    </row>
    <row r="36" spans="1:48" ht="30" customHeight="1" x14ac:dyDescent="0.3">
      <c r="A36" s="13" t="s">
        <v>147</v>
      </c>
      <c r="B36" s="13" t="s">
        <v>148</v>
      </c>
      <c r="C36" s="13" t="s">
        <v>116</v>
      </c>
      <c r="D36" s="11">
        <v>20</v>
      </c>
      <c r="E36" s="12"/>
      <c r="F36" s="12">
        <f t="shared" si="5"/>
        <v>0</v>
      </c>
      <c r="G36" s="12"/>
      <c r="H36" s="12">
        <f t="shared" si="6"/>
        <v>0</v>
      </c>
      <c r="I36" s="12"/>
      <c r="J36" s="12">
        <f t="shared" si="7"/>
        <v>0</v>
      </c>
      <c r="K36" s="12">
        <f t="shared" si="8"/>
        <v>0</v>
      </c>
      <c r="L36" s="12">
        <f t="shared" si="9"/>
        <v>0</v>
      </c>
      <c r="M36" s="13"/>
      <c r="N36" s="1" t="s">
        <v>149</v>
      </c>
      <c r="O36" s="1" t="s">
        <v>52</v>
      </c>
      <c r="P36" s="1" t="s">
        <v>52</v>
      </c>
      <c r="Q36" s="1" t="s">
        <v>135</v>
      </c>
      <c r="R36" s="1" t="s">
        <v>60</v>
      </c>
      <c r="S36" s="1" t="s">
        <v>61</v>
      </c>
      <c r="T36" s="1" t="s">
        <v>61</v>
      </c>
      <c r="AR36" s="1" t="s">
        <v>52</v>
      </c>
      <c r="AS36" s="1" t="s">
        <v>52</v>
      </c>
      <c r="AU36" s="1" t="s">
        <v>150</v>
      </c>
      <c r="AV36">
        <v>29</v>
      </c>
    </row>
    <row r="37" spans="1:48" ht="30" customHeight="1" x14ac:dyDescent="0.3">
      <c r="A37" s="13" t="s">
        <v>106</v>
      </c>
      <c r="B37" s="13" t="s">
        <v>107</v>
      </c>
      <c r="C37" s="13" t="s">
        <v>96</v>
      </c>
      <c r="D37" s="11">
        <v>16</v>
      </c>
      <c r="E37" s="12"/>
      <c r="F37" s="12">
        <f t="shared" si="5"/>
        <v>0</v>
      </c>
      <c r="G37" s="12"/>
      <c r="H37" s="12">
        <f t="shared" si="6"/>
        <v>0</v>
      </c>
      <c r="I37" s="12"/>
      <c r="J37" s="12">
        <f t="shared" si="7"/>
        <v>0</v>
      </c>
      <c r="K37" s="12">
        <f t="shared" si="8"/>
        <v>0</v>
      </c>
      <c r="L37" s="12">
        <f t="shared" si="9"/>
        <v>0</v>
      </c>
      <c r="M37" s="13"/>
      <c r="N37" s="1" t="s">
        <v>108</v>
      </c>
      <c r="O37" s="1" t="s">
        <v>52</v>
      </c>
      <c r="P37" s="1" t="s">
        <v>52</v>
      </c>
      <c r="Q37" s="1" t="s">
        <v>135</v>
      </c>
      <c r="R37" s="1" t="s">
        <v>60</v>
      </c>
      <c r="S37" s="1" t="s">
        <v>61</v>
      </c>
      <c r="T37" s="1" t="s">
        <v>61</v>
      </c>
      <c r="AR37" s="1" t="s">
        <v>52</v>
      </c>
      <c r="AS37" s="1" t="s">
        <v>52</v>
      </c>
      <c r="AU37" s="1" t="s">
        <v>151</v>
      </c>
      <c r="AV37">
        <v>30</v>
      </c>
    </row>
    <row r="38" spans="1:48" ht="30" customHeight="1" x14ac:dyDescent="0.3">
      <c r="A38" s="13" t="s">
        <v>110</v>
      </c>
      <c r="B38" s="13" t="s">
        <v>111</v>
      </c>
      <c r="C38" s="13" t="s">
        <v>65</v>
      </c>
      <c r="D38" s="11">
        <v>12</v>
      </c>
      <c r="E38" s="12"/>
      <c r="F38" s="12">
        <f t="shared" si="5"/>
        <v>0</v>
      </c>
      <c r="G38" s="12"/>
      <c r="H38" s="12">
        <f t="shared" si="6"/>
        <v>0</v>
      </c>
      <c r="I38" s="12"/>
      <c r="J38" s="12">
        <f t="shared" si="7"/>
        <v>0</v>
      </c>
      <c r="K38" s="12">
        <f t="shared" si="8"/>
        <v>0</v>
      </c>
      <c r="L38" s="12">
        <f t="shared" si="9"/>
        <v>0</v>
      </c>
      <c r="M38" s="13"/>
      <c r="N38" s="1" t="s">
        <v>112</v>
      </c>
      <c r="O38" s="1" t="s">
        <v>52</v>
      </c>
      <c r="P38" s="1" t="s">
        <v>52</v>
      </c>
      <c r="Q38" s="1" t="s">
        <v>135</v>
      </c>
      <c r="R38" s="1" t="s">
        <v>60</v>
      </c>
      <c r="S38" s="1" t="s">
        <v>61</v>
      </c>
      <c r="T38" s="1" t="s">
        <v>61</v>
      </c>
      <c r="AR38" s="1" t="s">
        <v>52</v>
      </c>
      <c r="AS38" s="1" t="s">
        <v>52</v>
      </c>
      <c r="AU38" s="1" t="s">
        <v>152</v>
      </c>
      <c r="AV38">
        <v>31</v>
      </c>
    </row>
    <row r="39" spans="1:48" ht="30" customHeight="1" x14ac:dyDescent="0.3">
      <c r="A39" s="11"/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1"/>
      <c r="Q39" s="1" t="s">
        <v>135</v>
      </c>
    </row>
    <row r="40" spans="1:48" ht="30" customHeight="1" x14ac:dyDescent="0.3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1"/>
      <c r="Q40" s="1" t="s">
        <v>135</v>
      </c>
    </row>
    <row r="41" spans="1:48" ht="30" customHeight="1" x14ac:dyDescent="0.3">
      <c r="A41" s="11"/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1"/>
      <c r="Q41" s="1" t="s">
        <v>135</v>
      </c>
    </row>
    <row r="42" spans="1:48" ht="30" customHeight="1" x14ac:dyDescent="0.3">
      <c r="A42" s="11"/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1"/>
      <c r="Q42" s="1" t="s">
        <v>135</v>
      </c>
    </row>
    <row r="43" spans="1:48" ht="30" customHeight="1" x14ac:dyDescent="0.3">
      <c r="A43" s="11"/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1"/>
      <c r="Q43" s="1" t="s">
        <v>135</v>
      </c>
    </row>
    <row r="44" spans="1:48" ht="30" customHeight="1" x14ac:dyDescent="0.3">
      <c r="A44" s="11"/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1"/>
      <c r="Q44" s="1" t="s">
        <v>135</v>
      </c>
    </row>
    <row r="45" spans="1:48" ht="30" customHeight="1" x14ac:dyDescent="0.3">
      <c r="A45" s="11"/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1"/>
      <c r="Q45" s="1" t="s">
        <v>135</v>
      </c>
    </row>
    <row r="46" spans="1:48" ht="30" customHeight="1" x14ac:dyDescent="0.3">
      <c r="A46" s="11"/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1"/>
      <c r="Q46" s="1" t="s">
        <v>135</v>
      </c>
    </row>
    <row r="47" spans="1:48" ht="30" customHeight="1" x14ac:dyDescent="0.3">
      <c r="A47" s="11"/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1"/>
      <c r="Q47" s="1" t="s">
        <v>135</v>
      </c>
    </row>
    <row r="48" spans="1:48" ht="30" customHeight="1" x14ac:dyDescent="0.3">
      <c r="A48" s="11"/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1"/>
      <c r="Q48" s="1" t="s">
        <v>135</v>
      </c>
    </row>
    <row r="49" spans="1:48" ht="30" customHeight="1" x14ac:dyDescent="0.3">
      <c r="A49" s="13" t="s">
        <v>132</v>
      </c>
      <c r="B49" s="11"/>
      <c r="C49" s="11"/>
      <c r="D49" s="11"/>
      <c r="E49" s="12"/>
      <c r="F49" s="12">
        <f>SUMIF(Q28:Q48,"0102",F28:F48)</f>
        <v>0</v>
      </c>
      <c r="G49" s="12"/>
      <c r="H49" s="12">
        <f>SUMIF(Q28:Q48,"0102",H28:H48)</f>
        <v>0</v>
      </c>
      <c r="I49" s="12"/>
      <c r="J49" s="12">
        <f>SUMIF(Q28:Q48,"0102",J28:J48)</f>
        <v>0</v>
      </c>
      <c r="K49" s="12"/>
      <c r="L49" s="12">
        <f>SUMIF(Q28:Q48,"0102",L28:L48)</f>
        <v>0</v>
      </c>
      <c r="M49" s="11"/>
      <c r="N49" t="s">
        <v>133</v>
      </c>
    </row>
    <row r="50" spans="1:48" ht="30" customHeight="1" x14ac:dyDescent="0.3">
      <c r="A50" s="13" t="s">
        <v>153</v>
      </c>
      <c r="B50" s="13" t="s">
        <v>52</v>
      </c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1"/>
      <c r="Q50" s="1" t="s">
        <v>154</v>
      </c>
    </row>
    <row r="51" spans="1:48" ht="30" customHeight="1" x14ac:dyDescent="0.3">
      <c r="A51" s="13" t="s">
        <v>56</v>
      </c>
      <c r="B51" s="13" t="s">
        <v>155</v>
      </c>
      <c r="C51" s="13" t="s">
        <v>58</v>
      </c>
      <c r="D51" s="11">
        <v>1247</v>
      </c>
      <c r="E51" s="12"/>
      <c r="F51" s="12">
        <f t="shared" ref="F51:F79" si="10">TRUNC(E51*D51, 0)</f>
        <v>0</v>
      </c>
      <c r="G51" s="12"/>
      <c r="H51" s="12">
        <f t="shared" ref="H51:H79" si="11">TRUNC(G51*D51, 0)</f>
        <v>0</v>
      </c>
      <c r="I51" s="12"/>
      <c r="J51" s="12">
        <f t="shared" ref="J51:J79" si="12">TRUNC(I51*D51, 0)</f>
        <v>0</v>
      </c>
      <c r="K51" s="12">
        <f t="shared" ref="K51:K79" si="13">TRUNC(E51+G51+I51, 0)</f>
        <v>0</v>
      </c>
      <c r="L51" s="12">
        <f t="shared" ref="L51:L79" si="14">TRUNC(F51+H51+J51, 0)</f>
        <v>0</v>
      </c>
      <c r="M51" s="13"/>
      <c r="N51" s="1" t="s">
        <v>156</v>
      </c>
      <c r="O51" s="1" t="s">
        <v>52</v>
      </c>
      <c r="P51" s="1" t="s">
        <v>52</v>
      </c>
      <c r="Q51" s="1" t="s">
        <v>154</v>
      </c>
      <c r="R51" s="1" t="s">
        <v>60</v>
      </c>
      <c r="S51" s="1" t="s">
        <v>61</v>
      </c>
      <c r="T51" s="1" t="s">
        <v>61</v>
      </c>
      <c r="AR51" s="1" t="s">
        <v>52</v>
      </c>
      <c r="AS51" s="1" t="s">
        <v>52</v>
      </c>
      <c r="AU51" s="1" t="s">
        <v>157</v>
      </c>
      <c r="AV51">
        <v>34</v>
      </c>
    </row>
    <row r="52" spans="1:48" ht="30" customHeight="1" x14ac:dyDescent="0.3">
      <c r="A52" s="13" t="s">
        <v>68</v>
      </c>
      <c r="B52" s="13" t="s">
        <v>69</v>
      </c>
      <c r="C52" s="13" t="s">
        <v>65</v>
      </c>
      <c r="D52" s="11">
        <v>22</v>
      </c>
      <c r="E52" s="12"/>
      <c r="F52" s="12">
        <f t="shared" si="10"/>
        <v>0</v>
      </c>
      <c r="G52" s="12"/>
      <c r="H52" s="12">
        <f t="shared" si="11"/>
        <v>0</v>
      </c>
      <c r="I52" s="12"/>
      <c r="J52" s="12">
        <f t="shared" si="12"/>
        <v>0</v>
      </c>
      <c r="K52" s="12">
        <f t="shared" si="13"/>
        <v>0</v>
      </c>
      <c r="L52" s="12">
        <f t="shared" si="14"/>
        <v>0</v>
      </c>
      <c r="M52" s="13"/>
      <c r="N52" s="1" t="s">
        <v>70</v>
      </c>
      <c r="O52" s="1" t="s">
        <v>52</v>
      </c>
      <c r="P52" s="1" t="s">
        <v>52</v>
      </c>
      <c r="Q52" s="1" t="s">
        <v>154</v>
      </c>
      <c r="R52" s="1" t="s">
        <v>60</v>
      </c>
      <c r="S52" s="1" t="s">
        <v>61</v>
      </c>
      <c r="T52" s="1" t="s">
        <v>61</v>
      </c>
      <c r="AR52" s="1" t="s">
        <v>52</v>
      </c>
      <c r="AS52" s="1" t="s">
        <v>52</v>
      </c>
      <c r="AU52" s="1" t="s">
        <v>158</v>
      </c>
      <c r="AV52">
        <v>35</v>
      </c>
    </row>
    <row r="53" spans="1:48" ht="30" customHeight="1" x14ac:dyDescent="0.3">
      <c r="A53" s="13" t="s">
        <v>72</v>
      </c>
      <c r="B53" s="13" t="s">
        <v>73</v>
      </c>
      <c r="C53" s="13" t="s">
        <v>65</v>
      </c>
      <c r="D53" s="11">
        <v>80</v>
      </c>
      <c r="E53" s="12"/>
      <c r="F53" s="12">
        <f t="shared" si="10"/>
        <v>0</v>
      </c>
      <c r="G53" s="12"/>
      <c r="H53" s="12">
        <f t="shared" si="11"/>
        <v>0</v>
      </c>
      <c r="I53" s="12"/>
      <c r="J53" s="12">
        <f t="shared" si="12"/>
        <v>0</v>
      </c>
      <c r="K53" s="12">
        <f t="shared" si="13"/>
        <v>0</v>
      </c>
      <c r="L53" s="12">
        <f t="shared" si="14"/>
        <v>0</v>
      </c>
      <c r="M53" s="13"/>
      <c r="N53" s="1" t="s">
        <v>74</v>
      </c>
      <c r="O53" s="1" t="s">
        <v>52</v>
      </c>
      <c r="P53" s="1" t="s">
        <v>52</v>
      </c>
      <c r="Q53" s="1" t="s">
        <v>154</v>
      </c>
      <c r="R53" s="1" t="s">
        <v>60</v>
      </c>
      <c r="S53" s="1" t="s">
        <v>61</v>
      </c>
      <c r="T53" s="1" t="s">
        <v>61</v>
      </c>
      <c r="AR53" s="1" t="s">
        <v>52</v>
      </c>
      <c r="AS53" s="1" t="s">
        <v>52</v>
      </c>
      <c r="AU53" s="1" t="s">
        <v>159</v>
      </c>
      <c r="AV53">
        <v>36</v>
      </c>
    </row>
    <row r="54" spans="1:48" ht="30" customHeight="1" x14ac:dyDescent="0.3">
      <c r="A54" s="13" t="s">
        <v>72</v>
      </c>
      <c r="B54" s="13" t="s">
        <v>79</v>
      </c>
      <c r="C54" s="13" t="s">
        <v>65</v>
      </c>
      <c r="D54" s="11">
        <v>80</v>
      </c>
      <c r="E54" s="12"/>
      <c r="F54" s="12">
        <f t="shared" si="10"/>
        <v>0</v>
      </c>
      <c r="G54" s="12"/>
      <c r="H54" s="12">
        <f t="shared" si="11"/>
        <v>0</v>
      </c>
      <c r="I54" s="12"/>
      <c r="J54" s="12">
        <f t="shared" si="12"/>
        <v>0</v>
      </c>
      <c r="K54" s="12">
        <f t="shared" si="13"/>
        <v>0</v>
      </c>
      <c r="L54" s="12">
        <f t="shared" si="14"/>
        <v>0</v>
      </c>
      <c r="M54" s="13"/>
      <c r="N54" s="1" t="s">
        <v>80</v>
      </c>
      <c r="O54" s="1" t="s">
        <v>52</v>
      </c>
      <c r="P54" s="1" t="s">
        <v>52</v>
      </c>
      <c r="Q54" s="1" t="s">
        <v>154</v>
      </c>
      <c r="R54" s="1" t="s">
        <v>61</v>
      </c>
      <c r="S54" s="1" t="s">
        <v>61</v>
      </c>
      <c r="T54" s="1" t="s">
        <v>60</v>
      </c>
      <c r="AR54" s="1" t="s">
        <v>52</v>
      </c>
      <c r="AS54" s="1" t="s">
        <v>52</v>
      </c>
      <c r="AU54" s="1" t="s">
        <v>160</v>
      </c>
      <c r="AV54">
        <v>37</v>
      </c>
    </row>
    <row r="55" spans="1:48" ht="30" customHeight="1" x14ac:dyDescent="0.3">
      <c r="A55" s="13" t="s">
        <v>161</v>
      </c>
      <c r="B55" s="13" t="s">
        <v>162</v>
      </c>
      <c r="C55" s="13" t="s">
        <v>65</v>
      </c>
      <c r="D55" s="11">
        <v>17</v>
      </c>
      <c r="E55" s="12"/>
      <c r="F55" s="12">
        <f t="shared" si="10"/>
        <v>0</v>
      </c>
      <c r="G55" s="12"/>
      <c r="H55" s="12">
        <f t="shared" si="11"/>
        <v>0</v>
      </c>
      <c r="I55" s="12"/>
      <c r="J55" s="12">
        <f t="shared" si="12"/>
        <v>0</v>
      </c>
      <c r="K55" s="12">
        <f t="shared" si="13"/>
        <v>0</v>
      </c>
      <c r="L55" s="12">
        <f t="shared" si="14"/>
        <v>0</v>
      </c>
      <c r="M55" s="13"/>
      <c r="N55" s="1" t="s">
        <v>163</v>
      </c>
      <c r="O55" s="1" t="s">
        <v>52</v>
      </c>
      <c r="P55" s="1" t="s">
        <v>52</v>
      </c>
      <c r="Q55" s="1" t="s">
        <v>154</v>
      </c>
      <c r="R55" s="1" t="s">
        <v>60</v>
      </c>
      <c r="S55" s="1" t="s">
        <v>61</v>
      </c>
      <c r="T55" s="1" t="s">
        <v>61</v>
      </c>
      <c r="AR55" s="1" t="s">
        <v>52</v>
      </c>
      <c r="AS55" s="1" t="s">
        <v>52</v>
      </c>
      <c r="AU55" s="1" t="s">
        <v>164</v>
      </c>
      <c r="AV55">
        <v>38</v>
      </c>
    </row>
    <row r="56" spans="1:48" ht="30" customHeight="1" x14ac:dyDescent="0.3">
      <c r="A56" s="13" t="s">
        <v>161</v>
      </c>
      <c r="B56" s="13" t="s">
        <v>165</v>
      </c>
      <c r="C56" s="13" t="s">
        <v>65</v>
      </c>
      <c r="D56" s="11">
        <v>4</v>
      </c>
      <c r="E56" s="12"/>
      <c r="F56" s="12">
        <f t="shared" si="10"/>
        <v>0</v>
      </c>
      <c r="G56" s="12"/>
      <c r="H56" s="12">
        <f t="shared" si="11"/>
        <v>0</v>
      </c>
      <c r="I56" s="12"/>
      <c r="J56" s="12">
        <f t="shared" si="12"/>
        <v>0</v>
      </c>
      <c r="K56" s="12">
        <f t="shared" si="13"/>
        <v>0</v>
      </c>
      <c r="L56" s="12">
        <f t="shared" si="14"/>
        <v>0</v>
      </c>
      <c r="M56" s="13"/>
      <c r="N56" s="1" t="s">
        <v>166</v>
      </c>
      <c r="O56" s="1" t="s">
        <v>52</v>
      </c>
      <c r="P56" s="1" t="s">
        <v>52</v>
      </c>
      <c r="Q56" s="1" t="s">
        <v>154</v>
      </c>
      <c r="R56" s="1" t="s">
        <v>60</v>
      </c>
      <c r="S56" s="1" t="s">
        <v>61</v>
      </c>
      <c r="T56" s="1" t="s">
        <v>61</v>
      </c>
      <c r="AR56" s="1" t="s">
        <v>52</v>
      </c>
      <c r="AS56" s="1" t="s">
        <v>52</v>
      </c>
      <c r="AU56" s="1" t="s">
        <v>167</v>
      </c>
      <c r="AV56">
        <v>39</v>
      </c>
    </row>
    <row r="57" spans="1:48" ht="30" customHeight="1" x14ac:dyDescent="0.3">
      <c r="A57" s="13" t="s">
        <v>161</v>
      </c>
      <c r="B57" s="13" t="s">
        <v>168</v>
      </c>
      <c r="C57" s="13" t="s">
        <v>65</v>
      </c>
      <c r="D57" s="11">
        <v>1</v>
      </c>
      <c r="E57" s="12"/>
      <c r="F57" s="12">
        <f t="shared" si="10"/>
        <v>0</v>
      </c>
      <c r="G57" s="12"/>
      <c r="H57" s="12">
        <f t="shared" si="11"/>
        <v>0</v>
      </c>
      <c r="I57" s="12"/>
      <c r="J57" s="12">
        <f t="shared" si="12"/>
        <v>0</v>
      </c>
      <c r="K57" s="12">
        <f t="shared" si="13"/>
        <v>0</v>
      </c>
      <c r="L57" s="12">
        <f t="shared" si="14"/>
        <v>0</v>
      </c>
      <c r="M57" s="13"/>
      <c r="N57" s="1" t="s">
        <v>169</v>
      </c>
      <c r="O57" s="1" t="s">
        <v>52</v>
      </c>
      <c r="P57" s="1" t="s">
        <v>52</v>
      </c>
      <c r="Q57" s="1" t="s">
        <v>154</v>
      </c>
      <c r="R57" s="1" t="s">
        <v>60</v>
      </c>
      <c r="S57" s="1" t="s">
        <v>61</v>
      </c>
      <c r="T57" s="1" t="s">
        <v>61</v>
      </c>
      <c r="AR57" s="1" t="s">
        <v>52</v>
      </c>
      <c r="AS57" s="1" t="s">
        <v>52</v>
      </c>
      <c r="AU57" s="1" t="s">
        <v>170</v>
      </c>
      <c r="AV57">
        <v>40</v>
      </c>
    </row>
    <row r="58" spans="1:48" ht="30" customHeight="1" x14ac:dyDescent="0.3">
      <c r="A58" s="13" t="s">
        <v>140</v>
      </c>
      <c r="B58" s="13" t="s">
        <v>141</v>
      </c>
      <c r="C58" s="13" t="s">
        <v>58</v>
      </c>
      <c r="D58" s="11">
        <v>17</v>
      </c>
      <c r="E58" s="12"/>
      <c r="F58" s="12">
        <f t="shared" si="10"/>
        <v>0</v>
      </c>
      <c r="G58" s="12"/>
      <c r="H58" s="12">
        <f t="shared" si="11"/>
        <v>0</v>
      </c>
      <c r="I58" s="12"/>
      <c r="J58" s="12">
        <f t="shared" si="12"/>
        <v>0</v>
      </c>
      <c r="K58" s="12">
        <f t="shared" si="13"/>
        <v>0</v>
      </c>
      <c r="L58" s="12">
        <f t="shared" si="14"/>
        <v>0</v>
      </c>
      <c r="M58" s="13"/>
      <c r="N58" s="1" t="s">
        <v>142</v>
      </c>
      <c r="O58" s="1" t="s">
        <v>52</v>
      </c>
      <c r="P58" s="1" t="s">
        <v>52</v>
      </c>
      <c r="Q58" s="1" t="s">
        <v>154</v>
      </c>
      <c r="R58" s="1" t="s">
        <v>60</v>
      </c>
      <c r="S58" s="1" t="s">
        <v>61</v>
      </c>
      <c r="T58" s="1" t="s">
        <v>61</v>
      </c>
      <c r="AR58" s="1" t="s">
        <v>52</v>
      </c>
      <c r="AS58" s="1" t="s">
        <v>52</v>
      </c>
      <c r="AU58" s="1" t="s">
        <v>171</v>
      </c>
      <c r="AV58">
        <v>41</v>
      </c>
    </row>
    <row r="59" spans="1:48" ht="30" customHeight="1" x14ac:dyDescent="0.3">
      <c r="A59" s="13" t="s">
        <v>140</v>
      </c>
      <c r="B59" s="13" t="s">
        <v>172</v>
      </c>
      <c r="C59" s="13" t="s">
        <v>58</v>
      </c>
      <c r="D59" s="11">
        <v>8</v>
      </c>
      <c r="E59" s="12"/>
      <c r="F59" s="12">
        <f t="shared" si="10"/>
        <v>0</v>
      </c>
      <c r="G59" s="12"/>
      <c r="H59" s="12">
        <f t="shared" si="11"/>
        <v>0</v>
      </c>
      <c r="I59" s="12"/>
      <c r="J59" s="12">
        <f t="shared" si="12"/>
        <v>0</v>
      </c>
      <c r="K59" s="12">
        <f t="shared" si="13"/>
        <v>0</v>
      </c>
      <c r="L59" s="12">
        <f t="shared" si="14"/>
        <v>0</v>
      </c>
      <c r="M59" s="13"/>
      <c r="N59" s="1" t="s">
        <v>173</v>
      </c>
      <c r="O59" s="1" t="s">
        <v>52</v>
      </c>
      <c r="P59" s="1" t="s">
        <v>52</v>
      </c>
      <c r="Q59" s="1" t="s">
        <v>154</v>
      </c>
      <c r="R59" s="1" t="s">
        <v>60</v>
      </c>
      <c r="S59" s="1" t="s">
        <v>61</v>
      </c>
      <c r="T59" s="1" t="s">
        <v>61</v>
      </c>
      <c r="AR59" s="1" t="s">
        <v>52</v>
      </c>
      <c r="AS59" s="1" t="s">
        <v>52</v>
      </c>
      <c r="AU59" s="1" t="s">
        <v>174</v>
      </c>
      <c r="AV59">
        <v>42</v>
      </c>
    </row>
    <row r="60" spans="1:48" ht="30" customHeight="1" x14ac:dyDescent="0.3">
      <c r="A60" s="13" t="s">
        <v>94</v>
      </c>
      <c r="B60" s="13" t="s">
        <v>95</v>
      </c>
      <c r="C60" s="13" t="s">
        <v>96</v>
      </c>
      <c r="D60" s="11">
        <v>27</v>
      </c>
      <c r="E60" s="12"/>
      <c r="F60" s="12">
        <f t="shared" si="10"/>
        <v>0</v>
      </c>
      <c r="G60" s="12"/>
      <c r="H60" s="12">
        <f t="shared" si="11"/>
        <v>0</v>
      </c>
      <c r="I60" s="12"/>
      <c r="J60" s="12">
        <f t="shared" si="12"/>
        <v>0</v>
      </c>
      <c r="K60" s="12">
        <f t="shared" si="13"/>
        <v>0</v>
      </c>
      <c r="L60" s="12">
        <f t="shared" si="14"/>
        <v>0</v>
      </c>
      <c r="M60" s="13"/>
      <c r="N60" s="1" t="s">
        <v>97</v>
      </c>
      <c r="O60" s="1" t="s">
        <v>52</v>
      </c>
      <c r="P60" s="1" t="s">
        <v>52</v>
      </c>
      <c r="Q60" s="1" t="s">
        <v>154</v>
      </c>
      <c r="R60" s="1" t="s">
        <v>60</v>
      </c>
      <c r="S60" s="1" t="s">
        <v>61</v>
      </c>
      <c r="T60" s="1" t="s">
        <v>61</v>
      </c>
      <c r="AR60" s="1" t="s">
        <v>52</v>
      </c>
      <c r="AS60" s="1" t="s">
        <v>52</v>
      </c>
      <c r="AU60" s="1" t="s">
        <v>175</v>
      </c>
      <c r="AV60">
        <v>63</v>
      </c>
    </row>
    <row r="61" spans="1:48" ht="30" customHeight="1" x14ac:dyDescent="0.3">
      <c r="A61" s="13" t="s">
        <v>94</v>
      </c>
      <c r="B61" s="13" t="s">
        <v>176</v>
      </c>
      <c r="C61" s="13" t="s">
        <v>96</v>
      </c>
      <c r="D61" s="11">
        <v>5</v>
      </c>
      <c r="E61" s="12"/>
      <c r="F61" s="12">
        <f t="shared" si="10"/>
        <v>0</v>
      </c>
      <c r="G61" s="12"/>
      <c r="H61" s="12">
        <f t="shared" si="11"/>
        <v>0</v>
      </c>
      <c r="I61" s="12"/>
      <c r="J61" s="12">
        <f t="shared" si="12"/>
        <v>0</v>
      </c>
      <c r="K61" s="12">
        <f t="shared" si="13"/>
        <v>0</v>
      </c>
      <c r="L61" s="12">
        <f t="shared" si="14"/>
        <v>0</v>
      </c>
      <c r="M61" s="13"/>
      <c r="N61" s="1" t="s">
        <v>177</v>
      </c>
      <c r="O61" s="1" t="s">
        <v>52</v>
      </c>
      <c r="P61" s="1" t="s">
        <v>52</v>
      </c>
      <c r="Q61" s="1" t="s">
        <v>154</v>
      </c>
      <c r="R61" s="1" t="s">
        <v>60</v>
      </c>
      <c r="S61" s="1" t="s">
        <v>61</v>
      </c>
      <c r="T61" s="1" t="s">
        <v>61</v>
      </c>
      <c r="AR61" s="1" t="s">
        <v>52</v>
      </c>
      <c r="AS61" s="1" t="s">
        <v>52</v>
      </c>
      <c r="AU61" s="1" t="s">
        <v>178</v>
      </c>
      <c r="AV61">
        <v>64</v>
      </c>
    </row>
    <row r="62" spans="1:48" ht="30" customHeight="1" x14ac:dyDescent="0.3">
      <c r="A62" s="13" t="s">
        <v>99</v>
      </c>
      <c r="B62" s="13" t="s">
        <v>100</v>
      </c>
      <c r="C62" s="13" t="s">
        <v>96</v>
      </c>
      <c r="D62" s="11">
        <v>273</v>
      </c>
      <c r="E62" s="12"/>
      <c r="F62" s="12">
        <f t="shared" si="10"/>
        <v>0</v>
      </c>
      <c r="G62" s="12"/>
      <c r="H62" s="12">
        <f t="shared" si="11"/>
        <v>0</v>
      </c>
      <c r="I62" s="12"/>
      <c r="J62" s="12">
        <f t="shared" si="12"/>
        <v>0</v>
      </c>
      <c r="K62" s="12">
        <f t="shared" si="13"/>
        <v>0</v>
      </c>
      <c r="L62" s="12">
        <f t="shared" si="14"/>
        <v>0</v>
      </c>
      <c r="M62" s="13"/>
      <c r="N62" s="1" t="s">
        <v>101</v>
      </c>
      <c r="O62" s="1" t="s">
        <v>52</v>
      </c>
      <c r="P62" s="1" t="s">
        <v>52</v>
      </c>
      <c r="Q62" s="1" t="s">
        <v>154</v>
      </c>
      <c r="R62" s="1" t="s">
        <v>60</v>
      </c>
      <c r="S62" s="1" t="s">
        <v>61</v>
      </c>
      <c r="T62" s="1" t="s">
        <v>61</v>
      </c>
      <c r="AR62" s="1" t="s">
        <v>52</v>
      </c>
      <c r="AS62" s="1" t="s">
        <v>52</v>
      </c>
      <c r="AU62" s="1" t="s">
        <v>179</v>
      </c>
      <c r="AV62">
        <v>43</v>
      </c>
    </row>
    <row r="63" spans="1:48" ht="30" customHeight="1" x14ac:dyDescent="0.3">
      <c r="A63" s="13" t="s">
        <v>99</v>
      </c>
      <c r="B63" s="13" t="s">
        <v>180</v>
      </c>
      <c r="C63" s="13" t="s">
        <v>96</v>
      </c>
      <c r="D63" s="11">
        <v>10</v>
      </c>
      <c r="E63" s="12"/>
      <c r="F63" s="12">
        <f t="shared" si="10"/>
        <v>0</v>
      </c>
      <c r="G63" s="12"/>
      <c r="H63" s="12">
        <f t="shared" si="11"/>
        <v>0</v>
      </c>
      <c r="I63" s="12"/>
      <c r="J63" s="12">
        <f t="shared" si="12"/>
        <v>0</v>
      </c>
      <c r="K63" s="12">
        <f t="shared" si="13"/>
        <v>0</v>
      </c>
      <c r="L63" s="12">
        <f t="shared" si="14"/>
        <v>0</v>
      </c>
      <c r="M63" s="13"/>
      <c r="N63" s="1" t="s">
        <v>181</v>
      </c>
      <c r="O63" s="1" t="s">
        <v>52</v>
      </c>
      <c r="P63" s="1" t="s">
        <v>52</v>
      </c>
      <c r="Q63" s="1" t="s">
        <v>154</v>
      </c>
      <c r="R63" s="1" t="s">
        <v>60</v>
      </c>
      <c r="S63" s="1" t="s">
        <v>61</v>
      </c>
      <c r="T63" s="1" t="s">
        <v>61</v>
      </c>
      <c r="AR63" s="1" t="s">
        <v>52</v>
      </c>
      <c r="AS63" s="1" t="s">
        <v>52</v>
      </c>
      <c r="AU63" s="1" t="s">
        <v>182</v>
      </c>
      <c r="AV63">
        <v>44</v>
      </c>
    </row>
    <row r="64" spans="1:48" ht="30" customHeight="1" x14ac:dyDescent="0.3">
      <c r="A64" s="13" t="s">
        <v>99</v>
      </c>
      <c r="B64" s="13" t="s">
        <v>103</v>
      </c>
      <c r="C64" s="13" t="s">
        <v>65</v>
      </c>
      <c r="D64" s="11">
        <v>296</v>
      </c>
      <c r="E64" s="12"/>
      <c r="F64" s="12">
        <f t="shared" si="10"/>
        <v>0</v>
      </c>
      <c r="G64" s="12"/>
      <c r="H64" s="12">
        <f t="shared" si="11"/>
        <v>0</v>
      </c>
      <c r="I64" s="12"/>
      <c r="J64" s="12">
        <f t="shared" si="12"/>
        <v>0</v>
      </c>
      <c r="K64" s="12">
        <f t="shared" si="13"/>
        <v>0</v>
      </c>
      <c r="L64" s="12">
        <f t="shared" si="14"/>
        <v>0</v>
      </c>
      <c r="M64" s="13"/>
      <c r="N64" s="1" t="s">
        <v>104</v>
      </c>
      <c r="O64" s="1" t="s">
        <v>52</v>
      </c>
      <c r="P64" s="1" t="s">
        <v>52</v>
      </c>
      <c r="Q64" s="1" t="s">
        <v>154</v>
      </c>
      <c r="R64" s="1" t="s">
        <v>61</v>
      </c>
      <c r="S64" s="1" t="s">
        <v>61</v>
      </c>
      <c r="T64" s="1" t="s">
        <v>60</v>
      </c>
      <c r="AR64" s="1" t="s">
        <v>52</v>
      </c>
      <c r="AS64" s="1" t="s">
        <v>52</v>
      </c>
      <c r="AU64" s="1" t="s">
        <v>183</v>
      </c>
      <c r="AV64">
        <v>45</v>
      </c>
    </row>
    <row r="65" spans="1:48" ht="30" customHeight="1" x14ac:dyDescent="0.3">
      <c r="A65" s="13" t="s">
        <v>99</v>
      </c>
      <c r="B65" s="13" t="s">
        <v>184</v>
      </c>
      <c r="C65" s="13" t="s">
        <v>65</v>
      </c>
      <c r="D65" s="11">
        <v>8</v>
      </c>
      <c r="E65" s="12"/>
      <c r="F65" s="12">
        <f t="shared" si="10"/>
        <v>0</v>
      </c>
      <c r="G65" s="12"/>
      <c r="H65" s="12">
        <f t="shared" si="11"/>
        <v>0</v>
      </c>
      <c r="I65" s="12"/>
      <c r="J65" s="12">
        <f t="shared" si="12"/>
        <v>0</v>
      </c>
      <c r="K65" s="12">
        <f t="shared" si="13"/>
        <v>0</v>
      </c>
      <c r="L65" s="12">
        <f t="shared" si="14"/>
        <v>0</v>
      </c>
      <c r="M65" s="13"/>
      <c r="N65" s="1" t="s">
        <v>185</v>
      </c>
      <c r="O65" s="1" t="s">
        <v>52</v>
      </c>
      <c r="P65" s="1" t="s">
        <v>52</v>
      </c>
      <c r="Q65" s="1" t="s">
        <v>154</v>
      </c>
      <c r="R65" s="1" t="s">
        <v>61</v>
      </c>
      <c r="S65" s="1" t="s">
        <v>61</v>
      </c>
      <c r="T65" s="1" t="s">
        <v>60</v>
      </c>
      <c r="AR65" s="1" t="s">
        <v>52</v>
      </c>
      <c r="AS65" s="1" t="s">
        <v>52</v>
      </c>
      <c r="AU65" s="1" t="s">
        <v>186</v>
      </c>
      <c r="AV65">
        <v>46</v>
      </c>
    </row>
    <row r="66" spans="1:48" ht="30" customHeight="1" x14ac:dyDescent="0.3">
      <c r="A66" s="13" t="s">
        <v>187</v>
      </c>
      <c r="B66" s="13" t="s">
        <v>188</v>
      </c>
      <c r="C66" s="13" t="s">
        <v>96</v>
      </c>
      <c r="D66" s="11">
        <v>132</v>
      </c>
      <c r="E66" s="12"/>
      <c r="F66" s="12">
        <f t="shared" si="10"/>
        <v>0</v>
      </c>
      <c r="G66" s="12"/>
      <c r="H66" s="12">
        <f t="shared" si="11"/>
        <v>0</v>
      </c>
      <c r="I66" s="12"/>
      <c r="J66" s="12">
        <f t="shared" si="12"/>
        <v>0</v>
      </c>
      <c r="K66" s="12">
        <f t="shared" si="13"/>
        <v>0</v>
      </c>
      <c r="L66" s="12">
        <f t="shared" si="14"/>
        <v>0</v>
      </c>
      <c r="M66" s="13"/>
      <c r="N66" s="1" t="s">
        <v>189</v>
      </c>
      <c r="O66" s="1" t="s">
        <v>52</v>
      </c>
      <c r="P66" s="1" t="s">
        <v>52</v>
      </c>
      <c r="Q66" s="1" t="s">
        <v>154</v>
      </c>
      <c r="R66" s="1" t="s">
        <v>60</v>
      </c>
      <c r="S66" s="1" t="s">
        <v>61</v>
      </c>
      <c r="T66" s="1" t="s">
        <v>61</v>
      </c>
      <c r="AR66" s="1" t="s">
        <v>52</v>
      </c>
      <c r="AS66" s="1" t="s">
        <v>52</v>
      </c>
      <c r="AU66" s="1" t="s">
        <v>190</v>
      </c>
      <c r="AV66">
        <v>65</v>
      </c>
    </row>
    <row r="67" spans="1:48" ht="30" customHeight="1" x14ac:dyDescent="0.3">
      <c r="A67" s="13" t="s">
        <v>187</v>
      </c>
      <c r="B67" s="13" t="s">
        <v>191</v>
      </c>
      <c r="C67" s="13" t="s">
        <v>96</v>
      </c>
      <c r="D67" s="11">
        <v>132</v>
      </c>
      <c r="E67" s="12"/>
      <c r="F67" s="12">
        <f t="shared" si="10"/>
        <v>0</v>
      </c>
      <c r="G67" s="12"/>
      <c r="H67" s="12">
        <f t="shared" si="11"/>
        <v>0</v>
      </c>
      <c r="I67" s="12"/>
      <c r="J67" s="12">
        <f t="shared" si="12"/>
        <v>0</v>
      </c>
      <c r="K67" s="12">
        <f t="shared" si="13"/>
        <v>0</v>
      </c>
      <c r="L67" s="12">
        <f t="shared" si="14"/>
        <v>0</v>
      </c>
      <c r="M67" s="13"/>
      <c r="N67" s="1" t="s">
        <v>192</v>
      </c>
      <c r="O67" s="1" t="s">
        <v>52</v>
      </c>
      <c r="P67" s="1" t="s">
        <v>52</v>
      </c>
      <c r="Q67" s="1" t="s">
        <v>154</v>
      </c>
      <c r="R67" s="1" t="s">
        <v>61</v>
      </c>
      <c r="S67" s="1" t="s">
        <v>61</v>
      </c>
      <c r="T67" s="1" t="s">
        <v>60</v>
      </c>
      <c r="AR67" s="1" t="s">
        <v>52</v>
      </c>
      <c r="AS67" s="1" t="s">
        <v>52</v>
      </c>
      <c r="AU67" s="1" t="s">
        <v>193</v>
      </c>
      <c r="AV67">
        <v>66</v>
      </c>
    </row>
    <row r="68" spans="1:48" ht="30" customHeight="1" x14ac:dyDescent="0.3">
      <c r="A68" s="13" t="s">
        <v>187</v>
      </c>
      <c r="B68" s="13" t="s">
        <v>194</v>
      </c>
      <c r="C68" s="13" t="s">
        <v>65</v>
      </c>
      <c r="D68" s="11">
        <v>88</v>
      </c>
      <c r="E68" s="12"/>
      <c r="F68" s="12">
        <f t="shared" si="10"/>
        <v>0</v>
      </c>
      <c r="G68" s="12"/>
      <c r="H68" s="12">
        <f t="shared" si="11"/>
        <v>0</v>
      </c>
      <c r="I68" s="12"/>
      <c r="J68" s="12">
        <f t="shared" si="12"/>
        <v>0</v>
      </c>
      <c r="K68" s="12">
        <f t="shared" si="13"/>
        <v>0</v>
      </c>
      <c r="L68" s="12">
        <f t="shared" si="14"/>
        <v>0</v>
      </c>
      <c r="M68" s="13"/>
      <c r="N68" s="1" t="s">
        <v>195</v>
      </c>
      <c r="O68" s="1" t="s">
        <v>52</v>
      </c>
      <c r="P68" s="1" t="s">
        <v>52</v>
      </c>
      <c r="Q68" s="1" t="s">
        <v>154</v>
      </c>
      <c r="R68" s="1" t="s">
        <v>61</v>
      </c>
      <c r="S68" s="1" t="s">
        <v>61</v>
      </c>
      <c r="T68" s="1" t="s">
        <v>60</v>
      </c>
      <c r="AR68" s="1" t="s">
        <v>52</v>
      </c>
      <c r="AS68" s="1" t="s">
        <v>52</v>
      </c>
      <c r="AU68" s="1" t="s">
        <v>196</v>
      </c>
      <c r="AV68">
        <v>67</v>
      </c>
    </row>
    <row r="69" spans="1:48" ht="30" customHeight="1" x14ac:dyDescent="0.3">
      <c r="A69" s="13" t="s">
        <v>187</v>
      </c>
      <c r="B69" s="13" t="s">
        <v>197</v>
      </c>
      <c r="C69" s="13" t="s">
        <v>65</v>
      </c>
      <c r="D69" s="11">
        <v>12</v>
      </c>
      <c r="E69" s="12"/>
      <c r="F69" s="12">
        <f t="shared" si="10"/>
        <v>0</v>
      </c>
      <c r="G69" s="12"/>
      <c r="H69" s="12">
        <f t="shared" si="11"/>
        <v>0</v>
      </c>
      <c r="I69" s="12"/>
      <c r="J69" s="12">
        <f t="shared" si="12"/>
        <v>0</v>
      </c>
      <c r="K69" s="12">
        <f t="shared" si="13"/>
        <v>0</v>
      </c>
      <c r="L69" s="12">
        <f t="shared" si="14"/>
        <v>0</v>
      </c>
      <c r="M69" s="13"/>
      <c r="N69" s="1" t="s">
        <v>198</v>
      </c>
      <c r="O69" s="1" t="s">
        <v>52</v>
      </c>
      <c r="P69" s="1" t="s">
        <v>52</v>
      </c>
      <c r="Q69" s="1" t="s">
        <v>154</v>
      </c>
      <c r="R69" s="1" t="s">
        <v>61</v>
      </c>
      <c r="S69" s="1" t="s">
        <v>61</v>
      </c>
      <c r="T69" s="1" t="s">
        <v>60</v>
      </c>
      <c r="AR69" s="1" t="s">
        <v>52</v>
      </c>
      <c r="AS69" s="1" t="s">
        <v>52</v>
      </c>
      <c r="AU69" s="1" t="s">
        <v>199</v>
      </c>
      <c r="AV69">
        <v>68</v>
      </c>
    </row>
    <row r="70" spans="1:48" ht="30" customHeight="1" x14ac:dyDescent="0.3">
      <c r="A70" s="13" t="s">
        <v>187</v>
      </c>
      <c r="B70" s="13" t="s">
        <v>200</v>
      </c>
      <c r="C70" s="13" t="s">
        <v>65</v>
      </c>
      <c r="D70" s="11">
        <v>19</v>
      </c>
      <c r="E70" s="12"/>
      <c r="F70" s="12">
        <f t="shared" si="10"/>
        <v>0</v>
      </c>
      <c r="G70" s="12"/>
      <c r="H70" s="12">
        <f t="shared" si="11"/>
        <v>0</v>
      </c>
      <c r="I70" s="12"/>
      <c r="J70" s="12">
        <f t="shared" si="12"/>
        <v>0</v>
      </c>
      <c r="K70" s="12">
        <f t="shared" si="13"/>
        <v>0</v>
      </c>
      <c r="L70" s="12">
        <f t="shared" si="14"/>
        <v>0</v>
      </c>
      <c r="M70" s="13"/>
      <c r="N70" s="1" t="s">
        <v>201</v>
      </c>
      <c r="O70" s="1" t="s">
        <v>52</v>
      </c>
      <c r="P70" s="1" t="s">
        <v>52</v>
      </c>
      <c r="Q70" s="1" t="s">
        <v>154</v>
      </c>
      <c r="R70" s="1" t="s">
        <v>61</v>
      </c>
      <c r="S70" s="1" t="s">
        <v>61</v>
      </c>
      <c r="T70" s="1" t="s">
        <v>60</v>
      </c>
      <c r="AR70" s="1" t="s">
        <v>52</v>
      </c>
      <c r="AS70" s="1" t="s">
        <v>52</v>
      </c>
      <c r="AU70" s="1" t="s">
        <v>202</v>
      </c>
      <c r="AV70">
        <v>69</v>
      </c>
    </row>
    <row r="71" spans="1:48" ht="30" customHeight="1" x14ac:dyDescent="0.3">
      <c r="A71" s="13" t="s">
        <v>187</v>
      </c>
      <c r="B71" s="13" t="s">
        <v>203</v>
      </c>
      <c r="C71" s="13" t="s">
        <v>65</v>
      </c>
      <c r="D71" s="11">
        <v>66</v>
      </c>
      <c r="E71" s="12"/>
      <c r="F71" s="12">
        <f t="shared" si="10"/>
        <v>0</v>
      </c>
      <c r="G71" s="12"/>
      <c r="H71" s="12">
        <f t="shared" si="11"/>
        <v>0</v>
      </c>
      <c r="I71" s="12"/>
      <c r="J71" s="12">
        <f t="shared" si="12"/>
        <v>0</v>
      </c>
      <c r="K71" s="12">
        <f t="shared" si="13"/>
        <v>0</v>
      </c>
      <c r="L71" s="12">
        <f t="shared" si="14"/>
        <v>0</v>
      </c>
      <c r="M71" s="13"/>
      <c r="N71" s="1" t="s">
        <v>204</v>
      </c>
      <c r="O71" s="1" t="s">
        <v>52</v>
      </c>
      <c r="P71" s="1" t="s">
        <v>52</v>
      </c>
      <c r="Q71" s="1" t="s">
        <v>154</v>
      </c>
      <c r="R71" s="1" t="s">
        <v>61</v>
      </c>
      <c r="S71" s="1" t="s">
        <v>61</v>
      </c>
      <c r="T71" s="1" t="s">
        <v>60</v>
      </c>
      <c r="AR71" s="1" t="s">
        <v>52</v>
      </c>
      <c r="AS71" s="1" t="s">
        <v>52</v>
      </c>
      <c r="AU71" s="1" t="s">
        <v>205</v>
      </c>
      <c r="AV71">
        <v>70</v>
      </c>
    </row>
    <row r="72" spans="1:48" ht="30" customHeight="1" x14ac:dyDescent="0.3">
      <c r="A72" s="13" t="s">
        <v>187</v>
      </c>
      <c r="B72" s="13" t="s">
        <v>206</v>
      </c>
      <c r="C72" s="13" t="s">
        <v>65</v>
      </c>
      <c r="D72" s="11">
        <v>80</v>
      </c>
      <c r="E72" s="12"/>
      <c r="F72" s="12">
        <f t="shared" si="10"/>
        <v>0</v>
      </c>
      <c r="G72" s="12"/>
      <c r="H72" s="12">
        <f t="shared" si="11"/>
        <v>0</v>
      </c>
      <c r="I72" s="12"/>
      <c r="J72" s="12">
        <f t="shared" si="12"/>
        <v>0</v>
      </c>
      <c r="K72" s="12">
        <f t="shared" si="13"/>
        <v>0</v>
      </c>
      <c r="L72" s="12">
        <f t="shared" si="14"/>
        <v>0</v>
      </c>
      <c r="M72" s="13"/>
      <c r="N72" s="1" t="s">
        <v>207</v>
      </c>
      <c r="O72" s="1" t="s">
        <v>52</v>
      </c>
      <c r="P72" s="1" t="s">
        <v>52</v>
      </c>
      <c r="Q72" s="1" t="s">
        <v>154</v>
      </c>
      <c r="R72" s="1" t="s">
        <v>60</v>
      </c>
      <c r="S72" s="1" t="s">
        <v>61</v>
      </c>
      <c r="T72" s="1" t="s">
        <v>61</v>
      </c>
      <c r="AR72" s="1" t="s">
        <v>52</v>
      </c>
      <c r="AS72" s="1" t="s">
        <v>52</v>
      </c>
      <c r="AU72" s="1" t="s">
        <v>208</v>
      </c>
      <c r="AV72">
        <v>71</v>
      </c>
    </row>
    <row r="73" spans="1:48" ht="30" customHeight="1" x14ac:dyDescent="0.3">
      <c r="A73" s="13" t="s">
        <v>147</v>
      </c>
      <c r="B73" s="13" t="s">
        <v>148</v>
      </c>
      <c r="C73" s="13" t="s">
        <v>116</v>
      </c>
      <c r="D73" s="11">
        <v>9</v>
      </c>
      <c r="E73" s="12"/>
      <c r="F73" s="12">
        <f t="shared" si="10"/>
        <v>0</v>
      </c>
      <c r="G73" s="12"/>
      <c r="H73" s="12">
        <f t="shared" si="11"/>
        <v>0</v>
      </c>
      <c r="I73" s="12"/>
      <c r="J73" s="12">
        <f t="shared" si="12"/>
        <v>0</v>
      </c>
      <c r="K73" s="12">
        <f t="shared" si="13"/>
        <v>0</v>
      </c>
      <c r="L73" s="12">
        <f t="shared" si="14"/>
        <v>0</v>
      </c>
      <c r="M73" s="13"/>
      <c r="N73" s="1" t="s">
        <v>149</v>
      </c>
      <c r="O73" s="1" t="s">
        <v>52</v>
      </c>
      <c r="P73" s="1" t="s">
        <v>52</v>
      </c>
      <c r="Q73" s="1" t="s">
        <v>154</v>
      </c>
      <c r="R73" s="1" t="s">
        <v>60</v>
      </c>
      <c r="S73" s="1" t="s">
        <v>61</v>
      </c>
      <c r="T73" s="1" t="s">
        <v>61</v>
      </c>
      <c r="AR73" s="1" t="s">
        <v>52</v>
      </c>
      <c r="AS73" s="1" t="s">
        <v>52</v>
      </c>
      <c r="AU73" s="1" t="s">
        <v>209</v>
      </c>
      <c r="AV73">
        <v>54</v>
      </c>
    </row>
    <row r="74" spans="1:48" ht="30" customHeight="1" x14ac:dyDescent="0.3">
      <c r="A74" s="13" t="s">
        <v>147</v>
      </c>
      <c r="B74" s="13" t="s">
        <v>210</v>
      </c>
      <c r="C74" s="13" t="s">
        <v>116</v>
      </c>
      <c r="D74" s="11">
        <v>4</v>
      </c>
      <c r="E74" s="12"/>
      <c r="F74" s="12">
        <f t="shared" si="10"/>
        <v>0</v>
      </c>
      <c r="G74" s="12"/>
      <c r="H74" s="12">
        <f t="shared" si="11"/>
        <v>0</v>
      </c>
      <c r="I74" s="12"/>
      <c r="J74" s="12">
        <f t="shared" si="12"/>
        <v>0</v>
      </c>
      <c r="K74" s="12">
        <f t="shared" si="13"/>
        <v>0</v>
      </c>
      <c r="L74" s="12">
        <f t="shared" si="14"/>
        <v>0</v>
      </c>
      <c r="M74" s="13"/>
      <c r="N74" s="1" t="s">
        <v>211</v>
      </c>
      <c r="O74" s="1" t="s">
        <v>52</v>
      </c>
      <c r="P74" s="1" t="s">
        <v>52</v>
      </c>
      <c r="Q74" s="1" t="s">
        <v>154</v>
      </c>
      <c r="R74" s="1" t="s">
        <v>60</v>
      </c>
      <c r="S74" s="1" t="s">
        <v>61</v>
      </c>
      <c r="T74" s="1" t="s">
        <v>61</v>
      </c>
      <c r="AR74" s="1" t="s">
        <v>52</v>
      </c>
      <c r="AS74" s="1" t="s">
        <v>52</v>
      </c>
      <c r="AU74" s="1" t="s">
        <v>212</v>
      </c>
      <c r="AV74">
        <v>55</v>
      </c>
    </row>
    <row r="75" spans="1:48" ht="30" customHeight="1" x14ac:dyDescent="0.3">
      <c r="A75" s="13" t="s">
        <v>213</v>
      </c>
      <c r="B75" s="13" t="s">
        <v>214</v>
      </c>
      <c r="C75" s="13" t="s">
        <v>65</v>
      </c>
      <c r="D75" s="11">
        <v>23</v>
      </c>
      <c r="E75" s="12"/>
      <c r="F75" s="12">
        <f t="shared" si="10"/>
        <v>0</v>
      </c>
      <c r="G75" s="12"/>
      <c r="H75" s="12">
        <f t="shared" si="11"/>
        <v>0</v>
      </c>
      <c r="I75" s="12"/>
      <c r="J75" s="12">
        <f t="shared" si="12"/>
        <v>0</v>
      </c>
      <c r="K75" s="12">
        <f t="shared" si="13"/>
        <v>0</v>
      </c>
      <c r="L75" s="12">
        <f t="shared" si="14"/>
        <v>0</v>
      </c>
      <c r="M75" s="13"/>
      <c r="N75" s="1" t="s">
        <v>215</v>
      </c>
      <c r="O75" s="1" t="s">
        <v>52</v>
      </c>
      <c r="P75" s="1" t="s">
        <v>52</v>
      </c>
      <c r="Q75" s="1" t="s">
        <v>154</v>
      </c>
      <c r="R75" s="1" t="s">
        <v>60</v>
      </c>
      <c r="S75" s="1" t="s">
        <v>61</v>
      </c>
      <c r="T75" s="1" t="s">
        <v>61</v>
      </c>
      <c r="AR75" s="1" t="s">
        <v>52</v>
      </c>
      <c r="AS75" s="1" t="s">
        <v>52</v>
      </c>
      <c r="AU75" s="1" t="s">
        <v>216</v>
      </c>
      <c r="AV75">
        <v>57</v>
      </c>
    </row>
    <row r="76" spans="1:48" ht="30" customHeight="1" x14ac:dyDescent="0.3">
      <c r="A76" s="13" t="s">
        <v>217</v>
      </c>
      <c r="B76" s="13" t="s">
        <v>218</v>
      </c>
      <c r="C76" s="13" t="s">
        <v>65</v>
      </c>
      <c r="D76" s="11">
        <v>35</v>
      </c>
      <c r="E76" s="12"/>
      <c r="F76" s="12">
        <f t="shared" si="10"/>
        <v>0</v>
      </c>
      <c r="G76" s="12"/>
      <c r="H76" s="12">
        <f t="shared" si="11"/>
        <v>0</v>
      </c>
      <c r="I76" s="12"/>
      <c r="J76" s="12">
        <f t="shared" si="12"/>
        <v>0</v>
      </c>
      <c r="K76" s="12">
        <f t="shared" si="13"/>
        <v>0</v>
      </c>
      <c r="L76" s="12">
        <f t="shared" si="14"/>
        <v>0</v>
      </c>
      <c r="M76" s="13"/>
      <c r="N76" s="1" t="s">
        <v>219</v>
      </c>
      <c r="O76" s="1" t="s">
        <v>52</v>
      </c>
      <c r="P76" s="1" t="s">
        <v>52</v>
      </c>
      <c r="Q76" s="1" t="s">
        <v>154</v>
      </c>
      <c r="R76" s="1" t="s">
        <v>60</v>
      </c>
      <c r="S76" s="1" t="s">
        <v>61</v>
      </c>
      <c r="T76" s="1" t="s">
        <v>61</v>
      </c>
      <c r="AR76" s="1" t="s">
        <v>52</v>
      </c>
      <c r="AS76" s="1" t="s">
        <v>52</v>
      </c>
      <c r="AU76" s="1" t="s">
        <v>220</v>
      </c>
      <c r="AV76">
        <v>72</v>
      </c>
    </row>
    <row r="77" spans="1:48" ht="30" customHeight="1" x14ac:dyDescent="0.3">
      <c r="A77" s="13" t="s">
        <v>221</v>
      </c>
      <c r="B77" s="13" t="s">
        <v>222</v>
      </c>
      <c r="C77" s="13" t="s">
        <v>65</v>
      </c>
      <c r="D77" s="11">
        <v>115</v>
      </c>
      <c r="E77" s="12"/>
      <c r="F77" s="12">
        <f t="shared" si="10"/>
        <v>0</v>
      </c>
      <c r="G77" s="12"/>
      <c r="H77" s="12">
        <f t="shared" si="11"/>
        <v>0</v>
      </c>
      <c r="I77" s="12"/>
      <c r="J77" s="12">
        <f t="shared" si="12"/>
        <v>0</v>
      </c>
      <c r="K77" s="12">
        <f t="shared" si="13"/>
        <v>0</v>
      </c>
      <c r="L77" s="12">
        <f t="shared" si="14"/>
        <v>0</v>
      </c>
      <c r="M77" s="13"/>
      <c r="N77" s="1" t="s">
        <v>223</v>
      </c>
      <c r="O77" s="1" t="s">
        <v>52</v>
      </c>
      <c r="P77" s="1" t="s">
        <v>52</v>
      </c>
      <c r="Q77" s="1" t="s">
        <v>154</v>
      </c>
      <c r="R77" s="1" t="s">
        <v>60</v>
      </c>
      <c r="S77" s="1" t="s">
        <v>61</v>
      </c>
      <c r="T77" s="1" t="s">
        <v>61</v>
      </c>
      <c r="AR77" s="1" t="s">
        <v>52</v>
      </c>
      <c r="AS77" s="1" t="s">
        <v>52</v>
      </c>
      <c r="AU77" s="1" t="s">
        <v>224</v>
      </c>
      <c r="AV77">
        <v>58</v>
      </c>
    </row>
    <row r="78" spans="1:48" ht="30" customHeight="1" x14ac:dyDescent="0.3">
      <c r="A78" s="13" t="s">
        <v>225</v>
      </c>
      <c r="B78" s="13" t="s">
        <v>226</v>
      </c>
      <c r="C78" s="13" t="s">
        <v>65</v>
      </c>
      <c r="D78" s="11">
        <v>12</v>
      </c>
      <c r="E78" s="12"/>
      <c r="F78" s="12">
        <f t="shared" si="10"/>
        <v>0</v>
      </c>
      <c r="G78" s="12"/>
      <c r="H78" s="12">
        <f t="shared" si="11"/>
        <v>0</v>
      </c>
      <c r="I78" s="12"/>
      <c r="J78" s="12">
        <f t="shared" si="12"/>
        <v>0</v>
      </c>
      <c r="K78" s="12">
        <f t="shared" si="13"/>
        <v>0</v>
      </c>
      <c r="L78" s="12">
        <f t="shared" si="14"/>
        <v>0</v>
      </c>
      <c r="M78" s="13"/>
      <c r="N78" s="1" t="s">
        <v>227</v>
      </c>
      <c r="O78" s="1" t="s">
        <v>52</v>
      </c>
      <c r="P78" s="1" t="s">
        <v>52</v>
      </c>
      <c r="Q78" s="1" t="s">
        <v>154</v>
      </c>
      <c r="R78" s="1" t="s">
        <v>60</v>
      </c>
      <c r="S78" s="1" t="s">
        <v>61</v>
      </c>
      <c r="T78" s="1" t="s">
        <v>61</v>
      </c>
      <c r="AR78" s="1" t="s">
        <v>52</v>
      </c>
      <c r="AS78" s="1" t="s">
        <v>52</v>
      </c>
      <c r="AU78" s="1" t="s">
        <v>228</v>
      </c>
      <c r="AV78">
        <v>59</v>
      </c>
    </row>
    <row r="79" spans="1:48" ht="30" customHeight="1" x14ac:dyDescent="0.3">
      <c r="A79" s="13" t="s">
        <v>229</v>
      </c>
      <c r="B79" s="13" t="s">
        <v>230</v>
      </c>
      <c r="C79" s="13" t="s">
        <v>96</v>
      </c>
      <c r="D79" s="11">
        <v>132</v>
      </c>
      <c r="E79" s="12"/>
      <c r="F79" s="12">
        <f t="shared" si="10"/>
        <v>0</v>
      </c>
      <c r="G79" s="12"/>
      <c r="H79" s="12">
        <f t="shared" si="11"/>
        <v>0</v>
      </c>
      <c r="I79" s="12"/>
      <c r="J79" s="12">
        <f t="shared" si="12"/>
        <v>0</v>
      </c>
      <c r="K79" s="12">
        <f t="shared" si="13"/>
        <v>0</v>
      </c>
      <c r="L79" s="12">
        <f t="shared" si="14"/>
        <v>0</v>
      </c>
      <c r="M79" s="13"/>
      <c r="N79" s="1" t="s">
        <v>231</v>
      </c>
      <c r="O79" s="1" t="s">
        <v>52</v>
      </c>
      <c r="P79" s="1" t="s">
        <v>52</v>
      </c>
      <c r="Q79" s="1" t="s">
        <v>154</v>
      </c>
      <c r="R79" s="1" t="s">
        <v>61</v>
      </c>
      <c r="S79" s="1" t="s">
        <v>61</v>
      </c>
      <c r="T79" s="1" t="s">
        <v>60</v>
      </c>
      <c r="AR79" s="1" t="s">
        <v>52</v>
      </c>
      <c r="AS79" s="1" t="s">
        <v>52</v>
      </c>
      <c r="AU79" s="1" t="s">
        <v>232</v>
      </c>
      <c r="AV79">
        <v>60</v>
      </c>
    </row>
    <row r="80" spans="1:48" ht="30" customHeight="1" x14ac:dyDescent="0.3">
      <c r="A80" s="11"/>
      <c r="B80" s="11"/>
      <c r="C80" s="11"/>
      <c r="D80" s="11"/>
      <c r="E80" s="12"/>
      <c r="F80" s="12"/>
      <c r="G80" s="12"/>
      <c r="H80" s="12"/>
      <c r="I80" s="12"/>
      <c r="J80" s="12"/>
      <c r="K80" s="12"/>
      <c r="L80" s="12"/>
      <c r="M80" s="11"/>
      <c r="Q80" s="1" t="s">
        <v>154</v>
      </c>
    </row>
    <row r="81" spans="1:17" ht="30" customHeight="1" x14ac:dyDescent="0.3">
      <c r="A81" s="11"/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1"/>
      <c r="Q81" s="1" t="s">
        <v>154</v>
      </c>
    </row>
    <row r="82" spans="1:17" ht="30" customHeight="1" x14ac:dyDescent="0.3">
      <c r="A82" s="11"/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1"/>
      <c r="Q82" s="1" t="s">
        <v>154</v>
      </c>
    </row>
    <row r="83" spans="1:17" ht="30" customHeight="1" x14ac:dyDescent="0.3">
      <c r="A83" s="11"/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1"/>
      <c r="Q83" s="1" t="s">
        <v>154</v>
      </c>
    </row>
    <row r="84" spans="1:17" ht="30" customHeight="1" x14ac:dyDescent="0.3">
      <c r="A84" s="11"/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1"/>
      <c r="Q84" s="1" t="s">
        <v>154</v>
      </c>
    </row>
    <row r="85" spans="1:17" ht="30" customHeight="1" x14ac:dyDescent="0.3">
      <c r="A85" s="11"/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1"/>
      <c r="Q85" s="1" t="s">
        <v>154</v>
      </c>
    </row>
    <row r="86" spans="1:17" ht="30" customHeight="1" x14ac:dyDescent="0.3">
      <c r="A86" s="11"/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1"/>
      <c r="Q86" s="1" t="s">
        <v>154</v>
      </c>
    </row>
    <row r="87" spans="1:17" ht="30" customHeight="1" x14ac:dyDescent="0.3">
      <c r="A87" s="11"/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1"/>
      <c r="Q87" s="1" t="s">
        <v>154</v>
      </c>
    </row>
    <row r="88" spans="1:17" ht="30" customHeight="1" x14ac:dyDescent="0.3">
      <c r="A88" s="11"/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1"/>
      <c r="Q88" s="1" t="s">
        <v>154</v>
      </c>
    </row>
    <row r="89" spans="1:17" ht="30" customHeight="1" x14ac:dyDescent="0.3">
      <c r="A89" s="11"/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1"/>
      <c r="Q89" s="1" t="s">
        <v>154</v>
      </c>
    </row>
    <row r="90" spans="1:17" ht="30" customHeight="1" x14ac:dyDescent="0.3">
      <c r="A90" s="11"/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1"/>
      <c r="Q90" s="1" t="s">
        <v>154</v>
      </c>
    </row>
    <row r="91" spans="1:17" ht="30" customHeight="1" x14ac:dyDescent="0.3">
      <c r="A91" s="11"/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1"/>
      <c r="Q91" s="1" t="s">
        <v>154</v>
      </c>
    </row>
    <row r="92" spans="1:17" ht="30" customHeight="1" x14ac:dyDescent="0.3">
      <c r="A92" s="11"/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1"/>
      <c r="Q92" s="1" t="s">
        <v>154</v>
      </c>
    </row>
    <row r="93" spans="1:17" ht="30" customHeight="1" x14ac:dyDescent="0.3">
      <c r="A93" s="11"/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1"/>
      <c r="Q93" s="1" t="s">
        <v>154</v>
      </c>
    </row>
    <row r="94" spans="1:17" ht="30" customHeight="1" x14ac:dyDescent="0.3">
      <c r="A94" s="11"/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1"/>
      <c r="Q94" s="1" t="s">
        <v>154</v>
      </c>
    </row>
    <row r="95" spans="1:17" ht="30" customHeight="1" x14ac:dyDescent="0.3">
      <c r="A95" s="13" t="s">
        <v>132</v>
      </c>
      <c r="B95" s="11"/>
      <c r="C95" s="11"/>
      <c r="D95" s="11"/>
      <c r="E95" s="12"/>
      <c r="F95" s="12">
        <f>SUMIF(Q51:Q94,"0103",F51:F94)</f>
        <v>0</v>
      </c>
      <c r="G95" s="12"/>
      <c r="H95" s="12">
        <f>SUMIF(Q51:Q94,"0103",H51:H94)</f>
        <v>0</v>
      </c>
      <c r="I95" s="12"/>
      <c r="J95" s="12">
        <f>SUMIF(Q51:Q94,"0103",J51:J94)</f>
        <v>0</v>
      </c>
      <c r="K95" s="12"/>
      <c r="L95" s="12">
        <f>SUMIF(Q51:Q94,"0103",L51:L94)</f>
        <v>0</v>
      </c>
      <c r="M95" s="11"/>
      <c r="N95" t="s">
        <v>133</v>
      </c>
    </row>
  </sheetData>
  <mergeCells count="44">
    <mergeCell ref="AU2:AU3"/>
    <mergeCell ref="AV2:AV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</mergeCells>
  <phoneticPr fontId="1" type="noConversion"/>
  <pageMargins left="0.78740157480314954" right="0" top="0.39370078740157477" bottom="0.39370078740157477" header="0" footer="0"/>
  <pageSetup paperSize="9" scale="64" fitToHeight="0" orientation="landscape" verticalDpi="0" r:id="rId1"/>
  <rowBreaks count="3" manualBreakCount="3">
    <brk id="26" max="16383" man="1"/>
    <brk id="49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2024-12-05T02:36:22Z</dcterms:created>
  <dcterms:modified xsi:type="dcterms:W3CDTF">2024-12-26T00:18:24Z</dcterms:modified>
</cp:coreProperties>
</file>